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s/Arbeit/andwor/13.Paper/AW02.SoSyM.Industry40_SLR/04.Website/data/"/>
    </mc:Choice>
  </mc:AlternateContent>
  <xr:revisionPtr revIDLastSave="0" documentId="13_ncr:1_{524391A6-C682-AE4B-8A6A-2EFE3AD39B6D}" xr6:coauthVersionLast="43" xr6:coauthVersionMax="43" xr10:uidLastSave="{00000000-0000-0000-0000-000000000000}"/>
  <bookViews>
    <workbookView xWindow="22120" yWindow="8940" windowWidth="21600" windowHeight="11380" xr2:uid="{69FE3F26-72D8-47D5-B273-25F4A1FFBD4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3" i="1" l="1"/>
  <c r="E222" i="1"/>
  <c r="E219" i="1"/>
  <c r="E218" i="1"/>
  <c r="E217" i="1"/>
  <c r="E216" i="1"/>
  <c r="E213" i="1"/>
  <c r="E211" i="1"/>
  <c r="E210" i="1"/>
  <c r="E209" i="1"/>
  <c r="E207" i="1"/>
  <c r="E204" i="1"/>
  <c r="E203" i="1"/>
  <c r="E201" i="1"/>
  <c r="E200" i="1"/>
  <c r="E199" i="1"/>
  <c r="E198" i="1"/>
  <c r="E196" i="1"/>
  <c r="E195" i="1"/>
  <c r="E194" i="1"/>
  <c r="E193" i="1"/>
  <c r="E192" i="1"/>
  <c r="E191" i="1"/>
  <c r="E190" i="1"/>
  <c r="E186" i="1"/>
  <c r="E185" i="1"/>
  <c r="E184" i="1"/>
  <c r="E183" i="1"/>
  <c r="E181" i="1"/>
  <c r="E180" i="1"/>
  <c r="E177" i="1"/>
  <c r="E176" i="1"/>
  <c r="E174" i="1"/>
  <c r="E170" i="1"/>
  <c r="E169" i="1"/>
  <c r="E168" i="1"/>
  <c r="E165" i="1"/>
  <c r="E164" i="1"/>
  <c r="E163" i="1"/>
  <c r="E162" i="1"/>
  <c r="E158" i="1"/>
  <c r="E157" i="1"/>
  <c r="E152" i="1"/>
  <c r="E151" i="1"/>
  <c r="E150" i="1"/>
  <c r="E149" i="1"/>
  <c r="E148" i="1"/>
  <c r="E145" i="1"/>
  <c r="E144" i="1"/>
  <c r="E143" i="1"/>
  <c r="E141" i="1"/>
  <c r="E140" i="1"/>
  <c r="E139" i="1"/>
  <c r="E137" i="1"/>
  <c r="E136" i="1"/>
  <c r="E135" i="1"/>
  <c r="E134" i="1"/>
  <c r="E133" i="1"/>
  <c r="E132" i="1"/>
  <c r="E131" i="1"/>
  <c r="E129" i="1"/>
  <c r="E128" i="1"/>
  <c r="E127" i="1"/>
  <c r="E125" i="1"/>
  <c r="E124" i="1"/>
  <c r="E123" i="1"/>
  <c r="E119" i="1"/>
  <c r="E116" i="1"/>
  <c r="E109" i="1"/>
  <c r="E108" i="1"/>
  <c r="E107" i="1"/>
  <c r="E106" i="1"/>
  <c r="E105" i="1"/>
  <c r="E103" i="1"/>
  <c r="E102" i="1"/>
  <c r="E99" i="1"/>
  <c r="E98" i="1"/>
  <c r="E96" i="1"/>
  <c r="E93" i="1"/>
  <c r="E92" i="1"/>
  <c r="E91" i="1"/>
  <c r="E90" i="1"/>
  <c r="E87" i="1"/>
  <c r="E86" i="1"/>
  <c r="E84" i="1"/>
  <c r="E82" i="1"/>
  <c r="E80" i="1"/>
  <c r="E79" i="1"/>
  <c r="E78" i="1"/>
  <c r="E77" i="1"/>
  <c r="E75" i="1"/>
  <c r="E70" i="1"/>
  <c r="E66" i="1"/>
  <c r="E61" i="1"/>
  <c r="E59" i="1"/>
  <c r="E50" i="1"/>
  <c r="E47" i="1"/>
  <c r="E42" i="1"/>
  <c r="E41" i="1"/>
  <c r="E40" i="1"/>
  <c r="E39" i="1"/>
  <c r="E37" i="1"/>
  <c r="E35" i="1"/>
  <c r="E32" i="1"/>
  <c r="E31" i="1"/>
  <c r="E30" i="1"/>
  <c r="E29" i="1"/>
  <c r="E28" i="1"/>
  <c r="E27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6" i="1"/>
  <c r="E5" i="1"/>
  <c r="E4" i="1"/>
  <c r="E2" i="1"/>
</calcChain>
</file>

<file path=xl/sharedStrings.xml><?xml version="1.0" encoding="utf-8"?>
<sst xmlns="http://schemas.openxmlformats.org/spreadsheetml/2006/main" count="767" uniqueCount="689">
  <si>
    <t>Authors</t>
  </si>
  <si>
    <t>Year</t>
  </si>
  <si>
    <t>Title</t>
  </si>
  <si>
    <t>Source</t>
  </si>
  <si>
    <t>C Henke, J Michael, C Lankeit…</t>
  </si>
  <si>
    <t>A holistic approach for virtual commissioning of intelligent systems: Model-based systems engineering for the development of a turn-milling center</t>
  </si>
  <si>
    <t>Systems Conference (SysCon), 2017 Annual IEEE International</t>
  </si>
  <si>
    <t>http://ieeexplore.ieee.org/abstract/document/7934735/</t>
  </si>
  <si>
    <t>R Lee, IY Chen</t>
  </si>
  <si>
    <t>A NOVEL PRODUCTION PROCESS MODELING FOR ANALYTICS</t>
  </si>
  <si>
    <t>Journal of GEOMATE</t>
  </si>
  <si>
    <t>http://www.geomatejournal.com/user/download/453/2370-2377-1245-Rich-August-2016.pdf</t>
  </si>
  <si>
    <t>AF CUTTING-DECELL, JJ Michel</t>
  </si>
  <si>
    <t>A standardized Data Model for Manufacturing Management: the ISO 15531 Mandate Standard</t>
  </si>
  <si>
    <t>Advances in Concurrent Engineering #Conference</t>
  </si>
  <si>
    <t>https://books.google.com/books?hl=en&amp;lr=&amp;id=cubDyC7zsPwC&amp;oi=fnd&amp;pg=PA380&amp;dq=%22factory+of+the+future%22+%22modelling+language%22&amp;ots=X3OWrCwaHR&amp;sig=pgcT-kOw_PObZsRnXPkXFeCtOX8</t>
  </si>
  <si>
    <t>P Vichare, A Nassehi, S Newman</t>
  </si>
  <si>
    <t>A unified manufacturing resource model for representation of computerized numerically controlled machine tools</t>
  </si>
  <si>
    <t>Proceedings of the Institution of Mechanical Engineers, Part B: Journal of Engineering Manufacture</t>
  </si>
  <si>
    <t>http://pib.sagepub.com/content/223/5/463.short</t>
  </si>
  <si>
    <t>O Graeser, B Kumar, O Niggemann, ...</t>
  </si>
  <si>
    <t>Automationml as a basis for offline-and realtime-simulation</t>
  </si>
  <si>
    <t>Informatics in Control, Automation and Robotics #Conference</t>
  </si>
  <si>
    <t>https://www.researchgate.net/profile/Oliver_Niggemann/publication/288137005_AutomationML_as_a_basis_for_offline_-_And_realtime-simulation_-_Planning_simulation_and_diagnosis_of_automation_systems/links/57fe3bea08aeaf819a5c19ed.pdf</t>
  </si>
  <si>
    <t>DA Menascé, M Krishnamoorthy, ...</t>
  </si>
  <si>
    <t>Autonomic smart manufacturing</t>
  </si>
  <si>
    <t>Journal of Decision Systems</t>
  </si>
  <si>
    <t>http://www.tandfonline.com/doi/abs/10.1080/12460125.2015.1046714</t>
  </si>
  <si>
    <t>MA Dhuieb, F Laroche, A Bernard</t>
  </si>
  <si>
    <t>Context-awareness: a key enabler for ubiquitous access to manufacturing knowledge</t>
  </si>
  <si>
    <t>Manufacturing Systems #Conference</t>
  </si>
  <si>
    <t>http://www.sciencedirect.com/science/article/pii/S2212827115011063</t>
  </si>
  <si>
    <t>J Chen, J Yang, H Zhou, H Xiang, Z Zhu, Y Li, CH Lee…</t>
  </si>
  <si>
    <t>CPS Modeling of CNC Machine Tool Work Processes Using an Instruction-Domain Based Approach</t>
  </si>
  <si>
    <t>Engineering #Journal</t>
  </si>
  <si>
    <t>http://www.sciencedirect.com/science/article/pii/S2095809916300704</t>
  </si>
  <si>
    <t>K Dorofeev, CH Cheng, P Ferreira, M Guedes…</t>
  </si>
  <si>
    <t>Device Adapter Concept towards Enabling Plug&amp;Produce Production Environments</t>
  </si>
  <si>
    <t>Emerging Technologies and Factory Automation #Conference</t>
  </si>
  <si>
    <t>http://profanter.me/static/publications/Dorofeev2017a.pdf</t>
  </si>
  <si>
    <t>MI Sarigecili, U Roy, S Rachuri</t>
  </si>
  <si>
    <t>Enriching STEP Product Model With Geometric Dimension and Tolerance Information for One-Dimensional Tolerance Analysis</t>
  </si>
  <si>
    <t>Journal of Computing and Information Science in Engineering</t>
  </si>
  <si>
    <t>https://computingengineering.asmedigitalcollection.asme.org/article.aspx?articleid=2588192</t>
  </si>
  <si>
    <t>A Hengstebeck, K Weisner, M Klöckner, J Deuse…</t>
  </si>
  <si>
    <t>Formal Modelling of Manual Work Processes for the Application of Industrial Service Robotics</t>
  </si>
  <si>
    <t>Composite Materials Parts Manufacturing #Conference</t>
  </si>
  <si>
    <t>http://www.sciencedirect.com/science/article/pii/S2212827115010926</t>
  </si>
  <si>
    <t>YS Park, R Harrison, D Vera…</t>
  </si>
  <si>
    <t>Improving fault diagnosis and accessibility in Manufacturing automation systems using X3DOM</t>
  </si>
  <si>
    <t>Industrial Technology  #Conference</t>
  </si>
  <si>
    <t>http://ieeexplore.ieee.org/abstract/document/6894914/</t>
  </si>
  <si>
    <t>H Tercan, T Al Khawli, U Eppelt, C Büscher, ...</t>
  </si>
  <si>
    <t>Improving the laser cutting process design by machine learning techniques</t>
  </si>
  <si>
    <t>Production Engineering #Journal</t>
  </si>
  <si>
    <t>http://link.springer.com/article/10.1007/s11740-017-0718-7</t>
  </si>
  <si>
    <t>T Wille, F Heinecke</t>
  </si>
  <si>
    <t>IN-SITU STRUCTURAL EVALUATION DURING THE FIBRE DEPOSITION PROCESS OF COMPOSITE MANUFACTURING</t>
  </si>
  <si>
    <t>Deutscher Luft- und Raumfahrtkongress 2016 #Conference</t>
  </si>
  <si>
    <t>http://www.dglr.de/publikationen/2016/420111.pdf</t>
  </si>
  <si>
    <t>P Puntel-Schmidt, A Fay</t>
  </si>
  <si>
    <t>Levels of detail and appropriate model types for virtual commissioning in manufacturing engineering</t>
  </si>
  <si>
    <t>Mathematical Modelling #Conference</t>
  </si>
  <si>
    <t>http://www.sciencedirect.com/science/article/pii/S2405896315000282</t>
  </si>
  <si>
    <t>C Steimer, J Fischer, JC Aurich</t>
  </si>
  <si>
    <t>Model-based Design Process for the Early Phases of Manufacturing System Planning using SysML</t>
  </si>
  <si>
    <t>CIRP Design Conference</t>
  </si>
  <si>
    <t>http://www.sciencedirect.com/science/article/pii/S2212827117300379</t>
  </si>
  <si>
    <t>PPW Ng, G Yucel, VG Duffy</t>
  </si>
  <si>
    <t>Modelling the effect of AGV operating conditions on operator perception of acceptability and hazard</t>
  </si>
  <si>
    <t>Computer Integrated Manufacturing  #Journal</t>
  </si>
  <si>
    <t>http://www.tandfonline.com/doi/abs/10.1080/09511920903207456</t>
  </si>
  <si>
    <t>M Haage, K Nilsson</t>
  </si>
  <si>
    <t>On the scalability of visualization in manufacturing</t>
  </si>
  <si>
    <t>http://ieeexplore.ieee.org/abstract/document/815337/</t>
  </si>
  <si>
    <t>S Bergmann, S Stelzer, S Strassburger</t>
  </si>
  <si>
    <t>On the use of artificial neural networks in simulation-based manufacturing control</t>
  </si>
  <si>
    <t>Journal of Simulation</t>
  </si>
  <si>
    <t>http://link.springer.com/article/10.1057/jos.2013.6</t>
  </si>
  <si>
    <t>N Keddis, G Kainz, A Zoitl</t>
  </si>
  <si>
    <t>Product-Driven Generation of Action Sequences for Adaptable Manufacturing Systems</t>
  </si>
  <si>
    <t>Symposium on Information Control Problems in Manufacturing #Conference</t>
  </si>
  <si>
    <t>http://www.sciencedirect.com/science/article/pii/S2405896315005388</t>
  </si>
  <si>
    <t>K Agyapong-Kodua, C Haraszkó, I Németh</t>
  </si>
  <si>
    <t>Recipe-based integrated semantic product, process, resource (PPR) digital modelling methodology</t>
  </si>
  <si>
    <t>http://www.sciencedirect.com/science/article/pii/S2212827114003540</t>
  </si>
  <si>
    <t>M Rabe, P Gocev</t>
  </si>
  <si>
    <t>Semantic Web framework for modelling and simulation of manufacturing systems</t>
  </si>
  <si>
    <t>Advances in Simulation for Production and Logistics Applications #Conference</t>
  </si>
  <si>
    <t>http://www.asim-fachtagung-spl.de/asim2008/papers/Proof_176-5a.pdf</t>
  </si>
  <si>
    <t>AF Cutting-Decelle, CJ Anumba…</t>
  </si>
  <si>
    <t>Towards a unified specification of the construction process information: the PSL approach</t>
  </si>
  <si>
    <t>Product and Process Modelling in the Building and Related Industries #Conference</t>
  </si>
  <si>
    <t>http://stl.mie.utoronto.ca/publications/C4.pdf</t>
  </si>
  <si>
    <t>DS Aleksić, DS Janković, LV Stoimenov</t>
  </si>
  <si>
    <t>A case study on the object-oriented framework for modeling product families with the dominant variation of the topology in the one-of-a-kind production</t>
  </si>
  <si>
    <t>Advanced Manufacturing Technology #Journal</t>
  </si>
  <si>
    <t>Kosmas Alexopoulos and Sotiris Makris and Vangelis Xanthakis and Konstantinos Sipsas and George Chryssolouris</t>
  </si>
  <si>
    <t>A concept for context-aware computing in manufacturing: the white goods case</t>
  </si>
  <si>
    <t>http://www.tandfonline.com/doi/abs/10.1080/0951192X.2015.1130257</t>
  </si>
  <si>
    <t>V Zaletelj, A Sluga, P Butala</t>
  </si>
  <si>
    <t>A conceptual framework for the collaborative modeling of networked manufacturing systems</t>
  </si>
  <si>
    <t>Concurrent Engineering #Journal</t>
  </si>
  <si>
    <t>T Sprock, LF McGinnis</t>
  </si>
  <si>
    <t>A Conceptual Model for Operational Control in Smart Manufacturing Systems</t>
  </si>
  <si>
    <t>K Thramboulidis</t>
  </si>
  <si>
    <t>A cyber–physical system-based approach for industrial automation systems</t>
  </si>
  <si>
    <t>Computers in Industry #Journal</t>
  </si>
  <si>
    <t>Nils WortmannMalte MichelStefan Naujokat</t>
  </si>
  <si>
    <t>A Fully Model-Based Approach to Software Development for Industrial Centrifuges</t>
  </si>
  <si>
    <t>International Symposium on Leveraging Applications of Formal Methods #Conference</t>
  </si>
  <si>
    <t>http://link.springer.com/chapter/10.1007/978-3-319-47169-3_58</t>
  </si>
  <si>
    <t>M. Vathoopan; B. Brandenbourger; A. Zoitl</t>
  </si>
  <si>
    <t>A human in the loop corrective maintenance methodology using cross domain engineering data of mechatronic systems</t>
  </si>
  <si>
    <t>http://ieeexplore.ieee.org/stamp/stamp.jsp?arnumber=7733603</t>
  </si>
  <si>
    <t>X Yang, E Deines, C Lauer…</t>
  </si>
  <si>
    <t>A human-centered virtual factory</t>
  </si>
  <si>
    <t>Management Science and Industrial Engineering (MSIE), 2011 International Conference on</t>
  </si>
  <si>
    <t>E Francalanza, J Borg, C Constantinescu</t>
  </si>
  <si>
    <t>A knowledge-based tool for designing cyber physical production systems</t>
  </si>
  <si>
    <t>H Pierreval</t>
  </si>
  <si>
    <t>A metamodeling approach based on neural networks</t>
  </si>
  <si>
    <t>Computer Simulation #Journal</t>
  </si>
  <si>
    <t>M Neumann, C Constantinescu…</t>
  </si>
  <si>
    <t>A Method for Multi-Scale Modeling of Production Systems</t>
  </si>
  <si>
    <t>Changeable, Agile, Reconfigurable and Virtual Production  #Conference</t>
  </si>
  <si>
    <t>RP Monfared, RH Weston</t>
  </si>
  <si>
    <t>A method to develop semi-generic information models of change-capable cell control systems</t>
  </si>
  <si>
    <t>C Heavey, J Browne</t>
  </si>
  <si>
    <t>A model management systems approach to manufacturing systems design</t>
  </si>
  <si>
    <t>Flexible Manufacturing Systems #Journal</t>
  </si>
  <si>
    <t>E Irisarri, MV García, F Pérez…</t>
  </si>
  <si>
    <t>A model-based approach for process monitoring in oil production industry</t>
  </si>
  <si>
    <t>DJ Chen, DV Panfilenko, MR Khabbazi…</t>
  </si>
  <si>
    <t>A model-based approach to qualified process automation for anomaly detection and treatment</t>
  </si>
  <si>
    <t>P Bareiß, D Schütz, R Priego, M Marcos…</t>
  </si>
  <si>
    <t>A model-based failure recovery approach for automated production systems combining SysML and industrial standards</t>
  </si>
  <si>
    <t>F Li, P Zhang, H Huang, G Chen</t>
  </si>
  <si>
    <t>A Model-Based Service-Oriented Integration Strategy for Industrial CPS</t>
  </si>
  <si>
    <t>Industrial IoT Technologies and Applications #Conference</t>
  </si>
  <si>
    <t>Y Sun, J Gray, K Bulheller, N von Baillou</t>
  </si>
  <si>
    <t>A model-driven approach to support engineering changes in industrial robotics software</t>
  </si>
  <si>
    <t>Model Driven Engineering Languages and Systems #Conference</t>
  </si>
  <si>
    <t>M Matsuda, Y Sudo, F Kimura</t>
  </si>
  <si>
    <t>A Multi-agent based construction of the digital eco-factory for a printed-circuit assembly line</t>
  </si>
  <si>
    <t>M Premm, S Kirn</t>
  </si>
  <si>
    <t>A Multiagent Systems Perspective on Industry 4.0 Supply Networks</t>
  </si>
  <si>
    <t>Multiagent System Technologies  #Conference</t>
  </si>
  <si>
    <t>http://link.springer.com/chapter/10.1007/978-3-319-27343-3_6</t>
  </si>
  <si>
    <t>Q Zhang, Y Liu, Z Zhang</t>
  </si>
  <si>
    <t>A new method for automatic optimization of drawbead geometry in the sheet metal forming process based on an iterative learning control model</t>
  </si>
  <si>
    <t>Sören  Bergmann and Sören  Stelzer and Steffen  Straßburger</t>
  </si>
  <si>
    <t>A New Web Based Method for Distribution of Simulation Experiments Based on the CMSD Standard</t>
  </si>
  <si>
    <t>Winter Simulation Conference</t>
  </si>
  <si>
    <t>http://dl.acm.org/citation.cfm?id=2430122</t>
  </si>
  <si>
    <t>R Langmann, LF Rojas-Peña</t>
  </si>
  <si>
    <t>A PLC as an Industry 4.0 component</t>
  </si>
  <si>
    <t>Remote Engineering and Virtual Instrumentation #Conference</t>
  </si>
  <si>
    <t>http://ieeexplore.ieee.org/abstract/document/7444433/</t>
  </si>
  <si>
    <t>G Cândea, C Cândea, C Radu…</t>
  </si>
  <si>
    <t>A practical use of the Virtual Factory Framework</t>
  </si>
  <si>
    <t>Modern Information Technology in the Innovation Processes of Industrial Enterprises #Conference</t>
  </si>
  <si>
    <t>PG Ranky</t>
  </si>
  <si>
    <t>A real-time manufacturing/assembly system performance evaluation and control model with integrated sensory feedback processing and visualization</t>
  </si>
  <si>
    <t>Assembly Automation #Journal</t>
  </si>
  <si>
    <t>K Jung, SS Choi, B Kulvatunyou, H Cho…</t>
  </si>
  <si>
    <t>A reference activity model for smart factory design and improvement</t>
  </si>
  <si>
    <t>Production Planning &amp; Control #Journal</t>
  </si>
  <si>
    <t>D Kampert, U Epple</t>
  </si>
  <si>
    <t>A service interface for exchange of property information</t>
  </si>
  <si>
    <t>IEEE Industrial Electronics Society #Conference</t>
  </si>
  <si>
    <t>MM Merkumians, M Baierling…</t>
  </si>
  <si>
    <t>A service-oriented domain specific language programming approach for batch processes</t>
  </si>
  <si>
    <t>D Holz, A Topalidou-Kyniazopoulou…</t>
  </si>
  <si>
    <t>A skill-based system for object perception and manipulation for automating kitting tasks</t>
  </si>
  <si>
    <t>A Mazak, C Huemer</t>
  </si>
  <si>
    <t>A standards framework for value networks in the context of Industry 4.0</t>
  </si>
  <si>
    <t>Industrial Engineering and Engineering Management #Conference</t>
  </si>
  <si>
    <t>http://ieeexplore.ieee.org/abstract/document/7385866/</t>
  </si>
  <si>
    <t>MG Back, DK Lee, JG Shin, JH Woo</t>
  </si>
  <si>
    <t>A study for production simulation model generation system based on data model at a shipyard</t>
  </si>
  <si>
    <t>Naval Architecture and Ocean Engineering #Journal</t>
  </si>
  <si>
    <t>B Jeon, KY Shin, DG Hong…</t>
  </si>
  <si>
    <t>A Study on Application of Systems Engineering Approach to Design of Smart Manufacturing Execution System</t>
  </si>
  <si>
    <t>Journal of the Korea Society of Systems Engineering</t>
  </si>
  <si>
    <t>http://www.koreascience.or.kr/article/ArticleFullRecord.jsp?cn=HSSTBN_2015_v11n2_95</t>
  </si>
  <si>
    <t>F Kerber, G Haendel</t>
  </si>
  <si>
    <t>A UML-based approach to manage product variability in automated production lines</t>
  </si>
  <si>
    <t>DJ Chen, A Maffei, J Ferreirar, H Akillioglu…</t>
  </si>
  <si>
    <t>A virtual environment for the management and development of cyber-physical manufacturing systems</t>
  </si>
  <si>
    <t>Dependable Control of Discrete Systems #Workshop</t>
  </si>
  <si>
    <t>W Terkaj, M Urgo</t>
  </si>
  <si>
    <t>A virtual factory data model as a support tool for the simulation of manufacturing systems</t>
  </si>
  <si>
    <t>Global Web Conference</t>
  </si>
  <si>
    <t>F Laroche, MA Dhuieb, F Belkadi, A Bernard</t>
  </si>
  <si>
    <t>Accessing enterprise knowledge: A context-based approach</t>
  </si>
  <si>
    <t>CIRP Annals-Manufacturing Technology #Journal</t>
  </si>
  <si>
    <t>PG Bigvand, R Drath, A Scholz…</t>
  </si>
  <si>
    <t>Agile standardization by means of PCE Requests</t>
  </si>
  <si>
    <t>I Grangel-González, D Collarana, L Halilaj…</t>
  </si>
  <si>
    <t>Alligator: A Deductive Approach for the Integration of Industry 4.0 Standards</t>
  </si>
  <si>
    <t>European Knowledge Acquisition Workshop</t>
  </si>
  <si>
    <t>http://link.springer.com/chapter/10.1007/978-3-319-49004-5_18</t>
  </si>
  <si>
    <t>MA Pisching, F Junqueira…</t>
  </si>
  <si>
    <t>An architecture based on IoT and CPS to organize and locate services</t>
  </si>
  <si>
    <t>http://ieeexplore.ieee.org/abstract/document/7733506/</t>
  </si>
  <si>
    <t>L Abele, S Grimm, S Zillner, M Kleinsteuber</t>
  </si>
  <si>
    <t>An ontology-based approach for decentralized monitoring and diagnostics</t>
  </si>
  <si>
    <t>Industrial Informatics #Conference</t>
  </si>
  <si>
    <t>http://ieeexplore.ieee.org/abstract/document/6945600/</t>
  </si>
  <si>
    <t>M Hefke, P Szulman, A Trifu</t>
  </si>
  <si>
    <t>An ontology-based reference model for semantic data integration in digital production engineering</t>
  </si>
  <si>
    <t>eChallenges Conference</t>
  </si>
  <si>
    <t>https://pdfs.semanticscholar.org/ef0d/be0956d5c9cdc8f7a750687f9ff36663684e.pdf</t>
  </si>
  <si>
    <t>K Jung, B Kulvatunyou, S Choi, MP Brundage</t>
  </si>
  <si>
    <t>An Overview of a Smart Manufacturing System Readiness Assessment</t>
  </si>
  <si>
    <t>Advances in Production Management Systems #Conference</t>
  </si>
  <si>
    <t>V Rudtsch, F Bauer, J Gausemeier</t>
  </si>
  <si>
    <t>Approach for the conceptual design validation of production systems using automated simulation-model generation</t>
  </si>
  <si>
    <t>Systems Engineering Research #Conference</t>
  </si>
  <si>
    <t>http://www.sciencedirect.com/science/article/pii/S1877050913000094</t>
  </si>
  <si>
    <t>D Strang, R Anderl</t>
  </si>
  <si>
    <t>Assembly process driven component data model in cyber-physical production systems</t>
  </si>
  <si>
    <t>World Congress on Engineering and Computer Science #Conference</t>
  </si>
  <si>
    <t>https://www.researchgate.net/profile/Daniel_Strang/publication/270216298_Assembly_Process_driven_Component_Data_Model_in_Cyber-Physical_Production_Systems/links/54b3b6690cf2318f0f955c3c.pdf</t>
  </si>
  <si>
    <t>M Bergert, C Diedrich, J Kiefer, T Bar</t>
  </si>
  <si>
    <t>Automated PLC software generation based on standardized digital process information</t>
  </si>
  <si>
    <t>K Guttel, P Weber, A Fay</t>
  </si>
  <si>
    <t>Automatic generation of PLC code beyond the nominal sequence</t>
  </si>
  <si>
    <t>http://ieeexplore.ieee.org/abstract/document/4638565/</t>
  </si>
  <si>
    <t>J Otto, O Niggemann</t>
  </si>
  <si>
    <t>Automatic parameterization of automation software for plug-and-produce</t>
  </si>
  <si>
    <t>AAAI Conference on Artificial Intelligence</t>
  </si>
  <si>
    <t>http://akme-a2.iosb.fraunhofer.de/EatThisGoogleScholar/d/2015_Automatic%20parameterization%20of%20automation%20software%20for%20plug-and-produce%20-%20Paper%20presented%20at%20Workshops%20at%20the%20Twenty-Ninth%20AAAI%20Conference%20on%20Artificia.pdf</t>
  </si>
  <si>
    <t>J Du, Q He, X Fan</t>
  </si>
  <si>
    <t>Automating generation of the assembly line models in aircraft manufacturing simulation</t>
  </si>
  <si>
    <t>International Symposium on Assembly and Manufacturing #Conference</t>
  </si>
  <si>
    <t>http://ieeexplore.ieee.org/abstract/document/6643515/</t>
  </si>
  <si>
    <t>M Göring, A Fay</t>
  </si>
  <si>
    <t>Automation systems—Formal modeling of temporal change of physical structure</t>
  </si>
  <si>
    <t>http://ieeexplore.ieee.org/abstract/document/6389073/</t>
  </si>
  <si>
    <t>E Kharlamov, BC Grau, E Jiménez-Ruiz, S Lamparter, G Mehdi, M Ringsquandl, Y Nenov, S Grimm, M Roshchin, I Horrocks</t>
  </si>
  <si>
    <t>Capturing Industrial Information Models with Ontologies and Constraints</t>
  </si>
  <si>
    <t>International Semantic Web Conference</t>
  </si>
  <si>
    <t>http://link.springer.com/chapter/10.1007/978-3-319-46547-0_30</t>
  </si>
  <si>
    <t>Sören  Bergmann and Steffen  Strassburger</t>
  </si>
  <si>
    <t>Challenges for the Automatic Generation of Simulation Models for Production Systems</t>
  </si>
  <si>
    <t>Summer Computer Simulation Conference</t>
  </si>
  <si>
    <t>http://dl.acm.org/citation.cfm?id=1999486</t>
  </si>
  <si>
    <t>T Usländer, T Batz</t>
  </si>
  <si>
    <t>Co-Design of Requirements and Architectural Artefacts for Industrial Internet Applications</t>
  </si>
  <si>
    <t>Symposium on Information Management #Conference</t>
  </si>
  <si>
    <t>J Cadavid, M Alférez, S Gérard, P Tessier</t>
  </si>
  <si>
    <t>Conceiving the model-driven smart factory</t>
  </si>
  <si>
    <t>Software and System Process #Conference</t>
  </si>
  <si>
    <t>http://dl.acm.org/citation.cfm?id=2785602</t>
  </si>
  <si>
    <t>S Palajová, M Gregor</t>
  </si>
  <si>
    <t>Concept of the System for Optimization of Manufacturing Processes</t>
  </si>
  <si>
    <t>Flexible Automation and Intelligent Manufacturing  #Conference</t>
  </si>
  <si>
    <t>M Matsuda, N Sakao</t>
  </si>
  <si>
    <t>Configuration Of An Autonomous Decentralized Sdigital Factory Using Product And Machine Agents</t>
  </si>
  <si>
    <t>Information Technology for Balanced Automation Systems #Conference</t>
  </si>
  <si>
    <t>http://link.springer.com/chapter/10.1007/978-0-387-09492-2_23</t>
  </si>
  <si>
    <t>X. V. Gogouvitis and G-C.  Vosniakos</t>
  </si>
  <si>
    <t>Construction of a Virtual Reality Environment for Robotic Manufacturing Cells</t>
  </si>
  <si>
    <t>Computer Applications in Technology #Journal</t>
  </si>
  <si>
    <t>http://dl.acm.org/citation.cfm?id=2777049</t>
  </si>
  <si>
    <t>M Loskyll, I Heck, J Schlick, M Schwarz</t>
  </si>
  <si>
    <t>Context-based orchestration for control of resource-efficient manufacturing processes</t>
  </si>
  <si>
    <t>Future Internet #Journal</t>
  </si>
  <si>
    <t>http://www.mdpi.com/1999-5903/4/3/737/htm</t>
  </si>
  <si>
    <t>CT Sungur, U Breitenbücher, F Leymann, M Wieland</t>
  </si>
  <si>
    <t>Context-sensitive adaptive production processes</t>
  </si>
  <si>
    <t>RM da Silva, F Junqueira, DJ Santos Filho, PE Miyagi</t>
  </si>
  <si>
    <t xml:space="preserve">Control architecture and design method of reconfigurable manufacturing systems </t>
  </si>
  <si>
    <t>Control Engineering Practice #Journal</t>
  </si>
  <si>
    <t>http://www.sciencedirect.com/science/article/pii/S0967066116300090</t>
  </si>
  <si>
    <t>S Kang, J Jeon, HS Kim, I Chun</t>
  </si>
  <si>
    <t>CPS-based fault-tolerance method for smart factories</t>
  </si>
  <si>
    <t>at-Automatisierungstechnik #Journal</t>
  </si>
  <si>
    <t>https://www.degruyter.com/view/j/auto.2016.64.issue-9/auto-2016-0065/auto-2016-0065.xml</t>
  </si>
  <si>
    <t>L Berardinelli, S Biffl, A Lüder, E Mätzler, T Mayerhofer, M Wimmer, S Wolny</t>
  </si>
  <si>
    <t>Cross-disciplinary engineering with AutomationML and SysML</t>
  </si>
  <si>
    <t>L Prades, F Romero, A Estruch…</t>
  </si>
  <si>
    <t>Defining a methodology to design and implement business process models in BPMN according to the standard ANSI/ISA-95 in a manufacturing enterprise</t>
  </si>
  <si>
    <t>The Manufacturing Engineering Society International Conference</t>
  </si>
  <si>
    <t>http://www.sciencedirect.com/science/article/pii/S1877705813014963</t>
  </si>
  <si>
    <t>G Vladova, A Ullrich, E Sultanow</t>
  </si>
  <si>
    <t>Demand-oriented Competency Development in a Manufacturing Context: The Relevance of Process and Knowledge Modeling</t>
  </si>
  <si>
    <t>System Sciences #Conference</t>
  </si>
  <si>
    <t>http://scholarspace.manoa.hawaii.edu/handle/10125/41699</t>
  </si>
  <si>
    <t>WB Zhao, YH Park, HY Lee, CM Jun, SD Noh</t>
  </si>
  <si>
    <t>Design and implementation of a PLM system for sustainable manufacturing</t>
  </si>
  <si>
    <t>Product Lifecycle Management #Conference</t>
  </si>
  <si>
    <t>http://link.springer.com/chapter/10.1007/978-3-642-35758-9_18</t>
  </si>
  <si>
    <t>Juhani  Heilala and Jari  Montonen and Paula  Järvinen and Sauli  Kivikunnas and Matti  Maantila and Jarkko  Sillanpää and Tero  Jokinen</t>
  </si>
  <si>
    <t>Developing Simulation-based Decision Support Systems for Customer-driven Manufacturing Operation Planning</t>
  </si>
  <si>
    <t>http://dl.acm.org/citation.cfm?id=2433925</t>
  </si>
  <si>
    <t>A Kashevnik, N Teslya, E Yablochnikov, V Arckhipov, K Kipriianov</t>
  </si>
  <si>
    <t>Development of a prototype Cyber Physical Production System with help of Smart-M3</t>
  </si>
  <si>
    <t>J Backhaus, G Reinhart</t>
  </si>
  <si>
    <t>Digital description of products, processes and resources for task-oriented programming of assembly systems</t>
  </si>
  <si>
    <t>Intelligent Manufacturing #Journal</t>
  </si>
  <si>
    <t>M Gregor, J Hromada, J Matuszek</t>
  </si>
  <si>
    <t>Digital Factory supported by simulation and metamodelling</t>
  </si>
  <si>
    <t>Applied Computer Science #Journal</t>
  </si>
  <si>
    <t>GN Schroeder, C Steinmetz, CE Pereira, DB Espindola</t>
  </si>
  <si>
    <t>Digital Twin Data Modeling with AutomationML and a Communication Methodology for Data Exchange</t>
  </si>
  <si>
    <t>Telematics Applications #Conference</t>
  </si>
  <si>
    <t>Digital, Internet-enabled assembly line and factory modeling</t>
  </si>
  <si>
    <t>CJ Turner, W Hutabarat, J Oyekan…</t>
  </si>
  <si>
    <t>Discrete Event Simulation and Virtual Reality Use in Industry: New Opportunities and Future Trends</t>
  </si>
  <si>
    <t>Transactions on Human-Machine Systems #Journal</t>
  </si>
  <si>
    <t>http://ieeexplore.ieee.org/abstract/document/7547285/</t>
  </si>
  <si>
    <t>B Kádár, A Pfeiffer, L Monostori</t>
  </si>
  <si>
    <t>Discrete event simulation for supporting production planning and scheduling decisions in digital factories</t>
  </si>
  <si>
    <t>Manufacturing Systems; Digital enterprises, production networks #Conference</t>
  </si>
  <si>
    <t>A. Cataldo; R. Scattolini</t>
  </si>
  <si>
    <t>Dynamic Pallet Routing in a Manufacturing Transport Line With Model Predictive Control</t>
  </si>
  <si>
    <t>Transactions on Control Systems Technology #Journal</t>
  </si>
  <si>
    <t>http://ieeexplore.ieee.org/stamp/stamp.jsp?arnumber=7389403</t>
  </si>
  <si>
    <t>S Runde, G Wolf, M Braun, AG Siemens</t>
  </si>
  <si>
    <t>EDDL and semantic web—From field device integration (FDI) to Future Device Management (FDM)</t>
  </si>
  <si>
    <t>A Arndt, R Anderl</t>
  </si>
  <si>
    <t>Employee Data Model for Flexible and Intelligent Assistance Systems in Smart Factories</t>
  </si>
  <si>
    <t>Human Aspects of Advanced Manufacturing #Conference</t>
  </si>
  <si>
    <t>http://link.springer.com/chapter/10.1007/978-3-319-41697-7_44</t>
  </si>
  <si>
    <t>M Speicher, K Tenhaft, S Heinen, H Handorf</t>
  </si>
  <si>
    <t>Enabling Industry 4.0 with holobuilder.</t>
  </si>
  <si>
    <t>GI-Jahrestagung #Conference</t>
  </si>
  <si>
    <t>WB Zhao, JW Jeong, S Do Noh, JT Yee</t>
  </si>
  <si>
    <t>Energy simulation framework integrated with green manufacturing-enabled PLM information model</t>
  </si>
  <si>
    <t>Precision Engineering and Manufacturing-Green Technology  #Journal</t>
  </si>
  <si>
    <t>BB Sánchez, R Alcarria, D Sánchez-de-Rivera…</t>
  </si>
  <si>
    <t>Enhancing Process Control in Industry 4.0 Scenarios using Cyber-Physical Systems</t>
  </si>
  <si>
    <t>Wireless Mobile Networks, Ubiquitous Computing, and Dependable Applications #Journal</t>
  </si>
  <si>
    <t>http://isyou.info/jowua/papers/jowua-v7n4-3.pdf</t>
  </si>
  <si>
    <t>MA Rashid, H Qureshi, N Khan</t>
  </si>
  <si>
    <t>ERP Life-cycle Management for Aerospace Smart Factory: A Multi-disciplinary Approach</t>
  </si>
  <si>
    <t>Computer Applications #Journal</t>
  </si>
  <si>
    <t>PG Ranky, M Lonkar, S Chamyvelumani</t>
  </si>
  <si>
    <t>eTransition models of collaborating design and manufacturing enterprises</t>
  </si>
  <si>
    <t>T Wagner, A Schertl, J Elger, J Vollmar</t>
  </si>
  <si>
    <t>Evaluation of effectiveness and impact of decentralized automation</t>
  </si>
  <si>
    <t>S Mechs, S Grimm, D Beyer, S Lamparter</t>
  </si>
  <si>
    <t>Evaluation of prediction accuracy for energy-efficient switching of automation facilities</t>
  </si>
  <si>
    <t>Mauro OnoriDaniel SemereJosé Barata</t>
  </si>
  <si>
    <t>Evolvable Assembly Systems: From Evaluation to Application</t>
  </si>
  <si>
    <t>Innovation in Manufacturing Networks #Journal</t>
  </si>
  <si>
    <t>http://link.springer.com/chapter/10.1007/978-0-387-09492-2_22</t>
  </si>
  <si>
    <t>NM MATEI, DAN POPESCU</t>
  </si>
  <si>
    <t>Extend IT Services in Process Control Domain for Onshore Oilfields</t>
  </si>
  <si>
    <t>Recent Advances on Systems, Signals, Control, Communications and Computers #Conference</t>
  </si>
  <si>
    <t>http://www.wseas.us/e-library/conferences/2015/Budapest/DNCOSE/DNCOSE-13.pdf</t>
  </si>
  <si>
    <t>A Bayha, L Lúcio, V Aravantinos, K Miyamoto, G Igna</t>
  </si>
  <si>
    <t>Factory Product Lines: Tackling the Compatibility Problem</t>
  </si>
  <si>
    <t>Variability Modelling of Software-intensive Systems #Conference</t>
  </si>
  <si>
    <t>B Vogel-Heuser, S Rösch, J Fischer, T Simon…</t>
  </si>
  <si>
    <t>Fault handling in plc-based industry 4.0 automated production systems as a basis for restart and self-configuration and its evaluation</t>
  </si>
  <si>
    <t>Software Engineering and Applications #Journal</t>
  </si>
  <si>
    <t>http://file.scirp.org/Html/1-9302152_63064.htm</t>
  </si>
  <si>
    <t>A Thoma, B Kormann, B Vogel-Heuser</t>
  </si>
  <si>
    <t>Fault-centric system modeling using SysML for reliability testing</t>
  </si>
  <si>
    <t>S Gebhardt, S Pick, H Voet, J Utsch, T al Khawli, U Eppelt, R Reinhard, C Büscher, B Hentschel, TW Kuhlen</t>
  </si>
  <si>
    <t>flapAssist: How the integration of VR and visualization tools fosters the factory planning process</t>
  </si>
  <si>
    <t>Virtual Reality (VR) #Conference</t>
  </si>
  <si>
    <t>P Herrmann, JO Blech</t>
  </si>
  <si>
    <t>Formal Model-Based Development in Industrial Automation with Reactive Blocks</t>
  </si>
  <si>
    <t>Federation of International Conferences on Software Technologies: Applications and Foundations STAF 2016: Software Technologies: Applications and Foundations #Conference</t>
  </si>
  <si>
    <t>http://link.springer.com/chapter/10.1007/978-3-319-50230-4_19</t>
  </si>
  <si>
    <t>H Hopf, E Müller</t>
  </si>
  <si>
    <t>FSMER–Systematic Approach for Modeling Energy and Resource Efficient Factories</t>
  </si>
  <si>
    <t>Industrial Engineering and Operations Management #Conference</t>
  </si>
  <si>
    <t>O Berndt, UF von Lukas, A Kuijper</t>
  </si>
  <si>
    <t>Functional Modelling And Simulation Of Overall System Ship-Virtual Methods For Engineering And Commissioning In Shipbuilding.</t>
  </si>
  <si>
    <t>Modelling and Simulation #Conference</t>
  </si>
  <si>
    <t>S. Angerer; C. Strassmair; M. Staehr; M. Roettenbacher; N. M. Robertson</t>
  </si>
  <si>
    <t>Give me a hand — The potential of mobile assistive robots in automotive logistics and assembly applications</t>
  </si>
  <si>
    <t>Technologies for Practical Robot Applications #Conference</t>
  </si>
  <si>
    <t>http://ieeexplore.ieee.org/stamp/stamp.jsp?arnumber=6215663</t>
  </si>
  <si>
    <t>M Lütjen, D Rippel</t>
  </si>
  <si>
    <t>GRAMOSA framework for graphical modelling and simulation-based analysis of complex production processes</t>
  </si>
  <si>
    <t>M Ringsquandl, S Lamparter, R Lepratti</t>
  </si>
  <si>
    <t>Graph-based predictions and recommendations in flexible manufacturing systems</t>
  </si>
  <si>
    <t>H Khaleel, D Conzon, P Kasinathan…</t>
  </si>
  <si>
    <t>Heterogeneous applications, tools, and methodologies in the car manufacturing industry through an IoT approach</t>
  </si>
  <si>
    <t>Systems Journal</t>
  </si>
  <si>
    <t>MSE Yemenicioğlu, A Lüder</t>
  </si>
  <si>
    <t>Implementation of an AutomationML-Interface in the digital factory simulation</t>
  </si>
  <si>
    <t>AutomationML user conference</t>
  </si>
  <si>
    <t>JL Menéndez, F Mas, J Servan, R Arista, J Ríos</t>
  </si>
  <si>
    <t>Implementation of the iDMU for an Aerostructure Industrialization in AIRBUS</t>
  </si>
  <si>
    <t>RM da Silva, F Junqueira, DJ dos Santos Filho, PE Miyagi</t>
  </si>
  <si>
    <t>IMPLEMENTING A RECONFIGURABLE AND DISTRIBUTED MANUFACTURING CONTROL SYSTEM</t>
  </si>
  <si>
    <t>Mechanical Engineering #Conference</t>
  </si>
  <si>
    <t>https://www.researchgate.net/publication/284879004_IMPLEMENTING_A_RECONFIGURABLE_AND_DISTRIBUTED_MANUFACTURING_CONTROL_SYSTEM</t>
  </si>
  <si>
    <t>D. Regulin; T. Aicher; B. Vogel-Heuser</t>
  </si>
  <si>
    <t>Improving Transferability Between Different Engineering Stages in the Development of Automated Material Flow Modules</t>
  </si>
  <si>
    <t>Transactions on Automation Science and Engineering #Journal</t>
  </si>
  <si>
    <t>http://ieeexplore.ieee.org/stamp/stamp.jsp?arnumber=7499821</t>
  </si>
  <si>
    <t>PJ Mosterman, J Zander</t>
  </si>
  <si>
    <t>Industry 4.0 as a cyber-physical system study</t>
  </si>
  <si>
    <t>Software &amp; Systems Modeling February 2016 #Journal</t>
  </si>
  <si>
    <t>http://link.springer.com/article/10.1007/s10270-015-0493-x</t>
  </si>
  <si>
    <t>AAF Saldivar, Y Li, W Chen, Z Zhan…</t>
  </si>
  <si>
    <t>Industry 4.0 with cyber-physical integration: A design and manufacture perspective</t>
  </si>
  <si>
    <t>Automation and Computing #Conference</t>
  </si>
  <si>
    <t>http://ieeexplore.ieee.org/abstract/document/7313954/</t>
  </si>
  <si>
    <t>S Bergmann, S Stelzer, S Straßburger</t>
  </si>
  <si>
    <t>Initialization of simulation models using CMSD</t>
  </si>
  <si>
    <t>A Hofmann, N Menager, I Belhaj…</t>
  </si>
  <si>
    <t>Integrated Engineering based on Modelica</t>
  </si>
  <si>
    <t>International Modelica Conference</t>
  </si>
  <si>
    <t>http://www.ep.liu.se/ecp/article.asp?issue=118&amp;volume=&amp;article=97</t>
  </si>
  <si>
    <t>C Mosch, R Anderl…</t>
  </si>
  <si>
    <t>Integrated Process Planning Based On A Federative Factory Data Management</t>
  </si>
  <si>
    <t>International Mechanical Engineering Congress and Exposition #Conference</t>
  </si>
  <si>
    <t>J. R. Gisbert and C.  Palau and M.  Uriarte and G.  Prieto and J. A. Palazón and M.  Esteve and O.  López and J.  Correas and M. C. Lucas-Estañ and P.  Giménez and A.  Moyano and L.  Collantes and J.  Gozálvez and B.  Molina and O.  Lázaro and A.  González</t>
  </si>
  <si>
    <t>Integrated System for Control and Monitoring Industrial Wireless Networks for Labor Risk Prevention</t>
  </si>
  <si>
    <t>Network and Computer Applications #Journal</t>
  </si>
  <si>
    <t>http://dl.acm.org/citation.cfm?id=2580601</t>
  </si>
  <si>
    <t>Petr  Novák and Estefanía  Serral and Richard  Mordinyi and Radek  Šindelá?</t>
  </si>
  <si>
    <t>Integrating Heterogeneous Engineering Knowledge and Tools for Efficient Industrial Simulation Model Support</t>
  </si>
  <si>
    <t>Advanced Engineering Informatics #Journal</t>
  </si>
  <si>
    <t>http://dl.acm.org/citation.cfm?id=2827933</t>
  </si>
  <si>
    <t>H Kern, F Stefan, V Dimitrieski</t>
  </si>
  <si>
    <t>INTELLIGENT AND SELF-ADAPTING INTEGRATION BETWEEN MACHINES AND INFORMATION SYSTEMS</t>
  </si>
  <si>
    <t>Computer Science and Information Systems #Journal</t>
  </si>
  <si>
    <t>https://www.researchgate.net/profile/Heiko_Kern/publication/281268508_Intelligent_and_Self-Adapting_Integration_between_Machines_and_Information_Systems/links/55dd7de208ae3ab722b1c60a.pdf</t>
  </si>
  <si>
    <t>C Alexakos, AP Kalogeras</t>
  </si>
  <si>
    <t>Internet of Things integration to a Multi Agent System based manufacturing environment</t>
  </si>
  <si>
    <t>CS Thomalla</t>
  </si>
  <si>
    <t>Interoperability in manufacturing by semantic integration</t>
  </si>
  <si>
    <t>System Science, Engineering Design and Manufacturing Informatization  #Conference</t>
  </si>
  <si>
    <t>F Christoulakis, K Thramboulidis</t>
  </si>
  <si>
    <t>IoT-based integration of IEC 61131 industrial automation systems: The case of UML4IoT</t>
  </si>
  <si>
    <t>Symposium on Industrial Electronics #Conference</t>
  </si>
  <si>
    <t>F Górski, P Zawadzki, A Hamrol</t>
  </si>
  <si>
    <t>Knowledge based engineering as a condition of effective mass production of configurable products by design automation</t>
  </si>
  <si>
    <t>Machine Engineering #Journal</t>
  </si>
  <si>
    <t>http://yadda.icm.edu.pl/yadda/element/bwmeta1.element.baztech-7b830fdd-07e8-456f-880e-4d802ca0a281</t>
  </si>
  <si>
    <t>FJ Ekaputra, M Sabou, E Serral, S Biffl</t>
  </si>
  <si>
    <t>Knowledge Change Management and Analysis during the Engineering of Cyber Physical Production Systems: A Use Case of Hydro Power Plants</t>
  </si>
  <si>
    <t>Semantic Systems  #Conference</t>
  </si>
  <si>
    <t>R Kretschmer, A Pfouga, S Rulhoff, J Stjepandic</t>
  </si>
  <si>
    <t>Knowledge-based design for assembly in agile manufacturing by using Data Mining methods</t>
  </si>
  <si>
    <t>M Gregor, A Štefánik, J Hromada</t>
  </si>
  <si>
    <t>Lean Manufacturing Systems Optimisation Supported by Metamodelling</t>
  </si>
  <si>
    <t>Advanced Production Management Systems #Conference</t>
  </si>
  <si>
    <t>U Ghani, RP Monfared, R Harrison</t>
  </si>
  <si>
    <t>Machine utilisation and breaksdown modelling for measuring productivity using virtual engineering simulation modelling</t>
  </si>
  <si>
    <t>Manufacturing Research  #Conference</t>
  </si>
  <si>
    <t>X Zhiwei, L Yongxian</t>
  </si>
  <si>
    <t>Mechanical production line simulation and optimization analysis</t>
  </si>
  <si>
    <t>Automation and Logistics  #Conference</t>
  </si>
  <si>
    <t>P Stich, G Reinhart</t>
  </si>
  <si>
    <t>Mechatronic sketching of manufacturing systems using Physically Based Models A novel approach for simulation-based systems engineering</t>
  </si>
  <si>
    <t>Industrial Electronics &amp; Applications#Conference</t>
  </si>
  <si>
    <t>M Neumann, E Westkämper</t>
  </si>
  <si>
    <t>Method for situation-Based modeling and simulation of assembly systems</t>
  </si>
  <si>
    <t>R Priego, A Agirre, E Estevez, D Orive, M Marcos</t>
  </si>
  <si>
    <t>Middleware-based Support for Reconfigurable Mechatronic Systems</t>
  </si>
  <si>
    <t>Embedded Systems, Computer Intelligence and Telematics #Conference</t>
  </si>
  <si>
    <t>D Regulin, D Schütz, T Aicher, B Vogel-Heuser</t>
  </si>
  <si>
    <t>Model based design of knowledge bases in multi agent systems for enabling automatic reconfiguration capabilities of material flow modules</t>
  </si>
  <si>
    <t>Automation Science and Engineering #Conference</t>
  </si>
  <si>
    <t>S Stemmler, M Reiter, D Abel</t>
  </si>
  <si>
    <t>Model predictive control as a module for autonomously running complex plastics production processes</t>
  </si>
  <si>
    <t>Polymer Science and Technology #Journal</t>
  </si>
  <si>
    <t>O Niggemann, A Maier, J Jasperneite</t>
  </si>
  <si>
    <t>Model-based Development of Automation Systems.</t>
  </si>
  <si>
    <t>Modellbasierte Entwicklung eingebetteter Systeme #Conference</t>
  </si>
  <si>
    <t>S Feldmann, S Rösch, D Schütz, B Vogel-Heuser</t>
  </si>
  <si>
    <t>Model-driven engineering and semantic technologies for the design of cyber-physical systems</t>
  </si>
  <si>
    <t>Intelligent Manufacturing Systems #Workshop</t>
  </si>
  <si>
    <t>M Lütjen, HJ Kreowski, M Franke, KD Thoben, M Freitag</t>
  </si>
  <si>
    <t>Model-driven logistics engineering–challenges of model and object transformation</t>
  </si>
  <si>
    <t>System-Integrated Intelligence  #Conference</t>
  </si>
  <si>
    <t>V Dimitrieski, S Kordic, M Celikovic…</t>
  </si>
  <si>
    <t>Model-Driven Technical Space Integration Based on a Mapping Approach</t>
  </si>
  <si>
    <t>MPM4CPS COST Action #Workshop</t>
  </si>
  <si>
    <t>http://mpm4cps.eu/workshops/16.09.14-16.Gdansk/material/MPM4CPS-GDanskP-2016.pdf</t>
  </si>
  <si>
    <t>G Shao, A Brodsky, R Miller</t>
  </si>
  <si>
    <t>Modeling and optimization of manufacturing process performance using Modelica graphical representation and process analytics formalism</t>
  </si>
  <si>
    <t>P Pedrazzoli, M Alge, A Bettoni, L Canetta</t>
  </si>
  <si>
    <t>Modeling and simulation tool for sustainable MC supply chain design and assessment</t>
  </si>
  <si>
    <t>B Kumar, O Niggemann, W Schaefer, J Jasperneite</t>
  </si>
  <si>
    <t>Modeling and Testing of Automation Systems</t>
  </si>
  <si>
    <t>Frontiers in Computer Education #Journal</t>
  </si>
  <si>
    <t>A Calà, D Ryashentseva, A Lüder</t>
  </si>
  <si>
    <t>Modeling approach for a flexible manufacturing control system</t>
  </si>
  <si>
    <t>http://ieeexplore.ieee.org/abstract/document/7733745/</t>
  </si>
  <si>
    <t>O Kovalenko, M Wimmer, M Sabou…</t>
  </si>
  <si>
    <t>Modeling automationml: Semantic web technologies vs. model-driven engineering</t>
  </si>
  <si>
    <t>http://ieeexplore.ieee.org/abstract/document/7301643/</t>
  </si>
  <si>
    <t>Modeling change and structural dependencies of automation systems</t>
  </si>
  <si>
    <t>M Schneider, T Mittag, J Gausemeier</t>
  </si>
  <si>
    <t>Modeling Language for value Networks</t>
  </si>
  <si>
    <t>International Association for Management of Technology #Conference</t>
  </si>
  <si>
    <t>CL Constantinescu, D Matarazzo, D Dienes, E Francalanza, M Bayer</t>
  </si>
  <si>
    <t>Modeling of system knowledge for efficient agile manufacturing: Tool evaluation, selection and implementation scenario in SMEs</t>
  </si>
  <si>
    <t>Digital Enterprise Technology  #Conference</t>
  </si>
  <si>
    <t>N Keddis, G Kainz, A Zoitl, A Knoll</t>
  </si>
  <si>
    <t>Modeling production workflows in a mass customization era</t>
  </si>
  <si>
    <t>M Goetschalckx, L McGinnis</t>
  </si>
  <si>
    <t>Modeling-based design of strategic supply chain networks for aircraft manufacturing</t>
  </si>
  <si>
    <t>J Wollert, M Lehne</t>
  </si>
  <si>
    <t>Modelling for Ship Design and Production</t>
  </si>
  <si>
    <t>The National Shipbuilding Research Program #Conference</t>
  </si>
  <si>
    <t>http://www.dtic.mil/dtic/tr/fulltext/u2/a458234.pdf</t>
  </si>
  <si>
    <t>S Mottura, G Viganò, L Greci, M Sacco, E Carpanzano</t>
  </si>
  <si>
    <t>New challenges in collaborative virtual factory design</t>
  </si>
  <si>
    <t>http://link.springer.com/content/pdf/10.1007/978-0-387-09492-2_2.pdf</t>
  </si>
  <si>
    <t>R Cupek, A Ziebinski, L Huczala, D Grossmann, M Bregulla</t>
  </si>
  <si>
    <t>Object-Oriented Communication Model for an Agent-Based Inventory Operations Management</t>
  </si>
  <si>
    <t>Intelligent Systems and Applications  #Conference</t>
  </si>
  <si>
    <t>https://www.researchgate.net/profile/Ingo_Schwab/publication/288835622_INTELLI_2015_The_Fourth_International_Conference_on_Intelligent_Systems_and_Applications/links/56864f9808ae1e63f1f57182.pdf#page=95</t>
  </si>
  <si>
    <t>U Kramer, C Schröder</t>
  </si>
  <si>
    <t>Object-Oriented Modelling in the Context of Networked Simulations</t>
  </si>
  <si>
    <t>Modelica Conference</t>
  </si>
  <si>
    <t>R Priego, A Armentia, E Estévez, M Marcos</t>
  </si>
  <si>
    <t>On applying MDE for generating reconfigurable automation systems</t>
  </si>
  <si>
    <t>O Niggemann, B Kroll</t>
  </si>
  <si>
    <t>On the applicability of model based software development to cyber physical production systems</t>
  </si>
  <si>
    <t>http://ieeexplore.ieee.org/abstract/document/7005187/</t>
  </si>
  <si>
    <t>S Bergmann, S Strassburger</t>
  </si>
  <si>
    <t>On the Use of the Core Manufacturing Simulation Data (CMSD) Standard: Experiences and Recommendations</t>
  </si>
  <si>
    <t>Fall Simulation Interoperability Workshop</t>
  </si>
  <si>
    <t>O Harcuba, P Vrba</t>
  </si>
  <si>
    <t>Ontologies for flexible production systems</t>
  </si>
  <si>
    <t>Ontology-based modeling of production systems for design and performance evaluation</t>
  </si>
  <si>
    <t>M Schleipen, SS Gilani, T Bischoff, J Pfrommer</t>
  </si>
  <si>
    <t>OPC UA &amp; Industrie 4.0-Enabling Technology with High Diversity and Variability</t>
  </si>
  <si>
    <t>MV García, E Irisarri, F Pérez…</t>
  </si>
  <si>
    <t>OPC-UA communications integration using a CPPS architecture</t>
  </si>
  <si>
    <t>Ecuador Technical Chapters Meeting (ETCM) #Conference</t>
  </si>
  <si>
    <t>http://ieeexplore.ieee.org/abstract/document/7750838/</t>
  </si>
  <si>
    <t>A. Lucas SoaresJ. J. Pinto FerreiraJ. M. Mendonça</t>
  </si>
  <si>
    <t>Organizational behaviour analysis and information technology fitness in manufacturing</t>
  </si>
  <si>
    <t>http://link.springer.com/chapter/10.1007/978-0-387-34910-7_30</t>
  </si>
  <si>
    <t>A Schüller, U Epple</t>
  </si>
  <si>
    <t>PandIX—Exchanging P&amp;I diagram model data</t>
  </si>
  <si>
    <t>S Rilling, G Lochmann</t>
  </si>
  <si>
    <t>Physically Based Real-Time Simulation Of An Automation Plant.</t>
  </si>
  <si>
    <t>R Müller, L Hörauf, M Vette, C Speicher</t>
  </si>
  <si>
    <t>Planning and Developing Cyber-physical Assembly Systems by Connecting Virtual and Real Worlds</t>
  </si>
  <si>
    <t>F Long, P Zeiler, B Bertsche</t>
  </si>
  <si>
    <t>Potentials of coloured Petri nets for realistic availability modelling of production systems in industry 4.0</t>
  </si>
  <si>
    <t>Safety and Reliability #Conference</t>
  </si>
  <si>
    <t>https://www.researchgate.net/profile/Fei_Long8/publication/304352916_Potentials_of_coloured_Petri_nets_for_realistic_availability_modelling_of_production_systems_in_industry_40/links/576cec4108ae9bd7099685a9.pdf</t>
  </si>
  <si>
    <t>N Galaske, D Strang, R Anderl</t>
  </si>
  <si>
    <t>Process deviations in cyber-physical production systems</t>
  </si>
  <si>
    <t>http://www.iaeng.org/publication/WCECS2015/WCECS2015_pp1035-1040.pdf</t>
  </si>
  <si>
    <t>R Petrasch, R Hentschke</t>
  </si>
  <si>
    <t>Process modeling for industry 4.0 applications: Towards an industry 4.0 process modeling language and method</t>
  </si>
  <si>
    <t>Computer Science and Software Engineering (JCSSE)  #Conference</t>
  </si>
  <si>
    <t>http://ieeexplore.ieee.org/abstract/document/7748885/</t>
  </si>
  <si>
    <t>ID Stef, G Draghici, A Draghici</t>
  </si>
  <si>
    <t>Product design process model in the digital factory context</t>
  </si>
  <si>
    <t>Procedia Technology #Conference</t>
  </si>
  <si>
    <t>B Scholz-Reiter, M Lütjen</t>
  </si>
  <si>
    <t>Production process engineering—modelling and evaluation of process chains for composite manufacturing</t>
  </si>
  <si>
    <t>Applied Production Technology, Production of Aircraft Structures #Conference</t>
  </si>
  <si>
    <t>M Bouzid, M Ayadi, V Cheutet, M Haddar</t>
  </si>
  <si>
    <t>Proposition of a Conceptual Model for Knowledge Integration and Management in Digital Factory</t>
  </si>
  <si>
    <t>Gunnar  Lucko and Kannan  Swaminathan and Perakath C. Benjamin and Michael G. Madden</t>
  </si>
  <si>
    <t>Rapid Deployment of Simulation Models for Building Construction Applications</t>
  </si>
  <si>
    <t>http://dl.acm.org/citation.cfm?id=1995828</t>
  </si>
  <si>
    <t>E Negri, L Fumagalli, M Garetti, L Tanca</t>
  </si>
  <si>
    <t>Requirements and languages for the semantic representation of manufacturing systems</t>
  </si>
  <si>
    <t>M Lütjen, A Ait Alla</t>
  </si>
  <si>
    <t>Risk-optimized design of production systems by use of GRAMOSA</t>
  </si>
  <si>
    <t>Mathematical Problems in Engineering #Journal</t>
  </si>
  <si>
    <t>CH Cheng, T Guelfirat, C Messinger…</t>
  </si>
  <si>
    <t>Semantic degrees for industrie 4.0 engineering: Deciding on the degree of semantic formalization to select appropriate technologies</t>
  </si>
  <si>
    <t>Foundations of Software Engineering #Conference</t>
  </si>
  <si>
    <t>http://dl.acm.org/citation.cfm?id=2804434</t>
  </si>
  <si>
    <t>C Büscher, H Voet, M Krunke, P Burggräf, T Meisen, S Jeschke</t>
  </si>
  <si>
    <t>Semantic information modelling for factory planning projects</t>
  </si>
  <si>
    <t>M Hoffmann, P Thomas, D Schütz, M Hoffmann, P Thomas, D Schütz</t>
  </si>
  <si>
    <t>Semantic integration of multi-agent systems using an OPC UA information modeling approach</t>
  </si>
  <si>
    <t>B Kádár, W Terkaj, M Sacco</t>
  </si>
  <si>
    <t>Semantic Virtual Factory supporting interoperable modelling and evaluation of production systems</t>
  </si>
  <si>
    <t>K Wenzel, J Riegel, A Schlegel, M Putz</t>
  </si>
  <si>
    <t>Semantic web based dynamic energy analysis and forecasts in manufacturing engineering</t>
  </si>
  <si>
    <t>Life Cycle Engineering  #Conference</t>
  </si>
  <si>
    <t>Martin RingsquandlSteffen LamparterSebastian BrandtThomas HubauerRaffaello Lepratti</t>
  </si>
  <si>
    <t>Semantic-Guided Feature Selection for Industrial Automation Systems</t>
  </si>
  <si>
    <t>The Semantic Web - ISWC 2015 #Conference</t>
  </si>
  <si>
    <t>http://link.springer.com/chapter/10.1007/978-3-319-25010-6_13</t>
  </si>
  <si>
    <t>MA Pisching, F Junqueira, DJ Santos Filho…</t>
  </si>
  <si>
    <t>Service composition in the cloud-based manufacturing focused on the industry 4.0</t>
  </si>
  <si>
    <t>Technological Innovation for Cloud-Based Engineering Systems #Journal</t>
  </si>
  <si>
    <t>http://link.springer.com/chapter/10.1007/978-3-319-16766-4_7</t>
  </si>
  <si>
    <t>F Pauker, I Ayatollahi, B Kittl</t>
  </si>
  <si>
    <t>Service Orchestration for Flexible Manufacturing Systems using Sequential Functional Charts and OPC UA</t>
  </si>
  <si>
    <t>Innovative Technologies  #Conference</t>
  </si>
  <si>
    <t>A Hoffmann, A Angerer, A Schierl, M Vistein, W Reif</t>
  </si>
  <si>
    <t>Service-oriented robotics manufacturing by reasoning about the scene graph of a robotics cell</t>
  </si>
  <si>
    <t>ISR ROBOTIK #Conference</t>
  </si>
  <si>
    <t>RC Affonso, V Cheutet, M Ayadi, A Riviere, M Haddar</t>
  </si>
  <si>
    <t>Simulation in product lifecycle: towards a better information management for design projects</t>
  </si>
  <si>
    <t>Modern Project Management #Journal</t>
  </si>
  <si>
    <t>S Moon, S Kang, J Jeon, I Chun</t>
  </si>
  <si>
    <t>Simulation Modeling of Sewing Process for Evaluation of Production Schedule in Smart Factory</t>
  </si>
  <si>
    <t>Industrial Engineering, Management Science and Application  #Conference</t>
  </si>
  <si>
    <t>S Palajova, Š Figa, M Gregor</t>
  </si>
  <si>
    <t>Simulation of manufacturing and logistics systems for the 21th century</t>
  </si>
  <si>
    <t>J Pielmeier, S Braunreuther, G Reinhart</t>
  </si>
  <si>
    <t>Situational Handling of Events for Industrial Production Environments</t>
  </si>
  <si>
    <t>International Web Rule Symposium #Conference</t>
  </si>
  <si>
    <t>E Westkämper, L Jendoubi, M Eissele, T Ertl, J Niemann</t>
  </si>
  <si>
    <t>Smart factories-intelligent manufacturing environments</t>
  </si>
  <si>
    <t>E Ţundrea, P Lahire, D Parigot, CB Chirilă, D Pescaru</t>
  </si>
  <si>
    <t>SMARTFACTORY-an Implementation of the Domain Driven Development Approach</t>
  </si>
  <si>
    <t>Romanian - Hungarian Joint Symposium on Applied Computational Intelligence #Conference</t>
  </si>
  <si>
    <t>http://s3.amazonaws.com/academia.edu.documents/38805335/saci2004.pdf?AWSAccessKeyId=AKIAIWOWYYGZ2Y53UL3A&amp;Expires=1491473980&amp;Signature=GhL2GI1Zs3PboSopIeqMDpEk0zI%3D&amp;response-content-disposition=inline%3B%20filename%3DSMARTFACTORY-_an_Implementation_of_the_D.pdf</t>
  </si>
  <si>
    <t>D Chen, T Kjellberg, A von Euler</t>
  </si>
  <si>
    <t>Software Tools for the Digital Factory–An Evaluation and Discussion</t>
  </si>
  <si>
    <t>S Jain, D Lechevalier</t>
  </si>
  <si>
    <t>Standards based generation of a virtual factory model</t>
  </si>
  <si>
    <t>GC Vosniakos, E Levedianos…</t>
  </si>
  <si>
    <t>Streamlining virtual manufacturing cell modelling by behaviour modules</t>
  </si>
  <si>
    <t>Manufacturing Research #Journal</t>
  </si>
  <si>
    <t>GC Vosniakos, XV Gogouvitis</t>
  </si>
  <si>
    <t>Structured design of flexibly automated manufacturing cells through semantic models and petri nets in a virtual reality environment</t>
  </si>
  <si>
    <t>Interactive Design and Manufacturing #Journal</t>
  </si>
  <si>
    <t>Udo KannengiesserMatthias NeubauerRichard Heininger</t>
  </si>
  <si>
    <t>Subject-Oriented BPM as the Glue for Integrating Enterprise Processes in Smart Factories</t>
  </si>
  <si>
    <t>On the Move to Meaningful Internet Systems #Workshop</t>
  </si>
  <si>
    <t>http://link.springer.com/chapter/10.1007/978-3-319-26138-6_11</t>
  </si>
  <si>
    <t>M Sabou, F Ekaputra, O Kovalenko, S Biffl</t>
  </si>
  <si>
    <t>Supporting the engineering of cyber-physical production systems with the AutomationML analyzer</t>
  </si>
  <si>
    <t>Cyber-Physical Production Systems #Workshop</t>
  </si>
  <si>
    <t>R Reinhard, T Al Khawli, U Eppelt, T Meisen, D Schilberg, W Schulz, S Jeschke</t>
  </si>
  <si>
    <t>The Contribution of Virtual Production Intelligence to Laser Cutting Planning Processes</t>
  </si>
  <si>
    <t>Udo Kannengiesser</t>
  </si>
  <si>
    <t>The Future: Obstacles and Opportunities</t>
  </si>
  <si>
    <t>S-BPM in the Production Industry #Journal</t>
  </si>
  <si>
    <t>http://link.springer.com/chapter/10.1007/978-3-319-48466-2_8</t>
  </si>
  <si>
    <t>J Michaloski, F Proctor, J Arinez, J Berglund</t>
  </si>
  <si>
    <t>Toward the ideal of automating production optimization</t>
  </si>
  <si>
    <t>Mechanical Engineering Congress and Exposition #Conference</t>
  </si>
  <si>
    <t>http://ws680.nist.gov/publication/get_pdf.cfm?pub_id=914707</t>
  </si>
  <si>
    <t>K Alexopoulos, S Makris, V Xanthakis, K Sipsas, A Liapis, G Chryssolouris</t>
  </si>
  <si>
    <t>Towards a role-centric and context-aware information distribution system for manufacturing</t>
  </si>
  <si>
    <t>U Kannengiesser, H Muller</t>
  </si>
  <si>
    <t>Towards agent-based smart factories: A subject-oriented modeling approach</t>
  </si>
  <si>
    <t>Web Intelligence (WI) and Intelligent Agent Technologies #Conference</t>
  </si>
  <si>
    <t>Y Lu, S Choi, P Witherell</t>
  </si>
  <si>
    <t>Towards an integrated data schema design for additive manufacturing: Conceptual modeling</t>
  </si>
  <si>
    <t>Design Engineering Technical Conferences and Computers and Information in Engineering #Conference</t>
  </si>
  <si>
    <t>B Hummel, P Braun</t>
  </si>
  <si>
    <t>Towards an integrated system model for testing and verification of automation machines</t>
  </si>
  <si>
    <t>Models in software engineering #Workshop</t>
  </si>
  <si>
    <t>B. Van Stein; M. Van Leeuwen; H. Wang; S. Purr; S. Kreissl; J. Meinhardt; T. Bäck</t>
  </si>
  <si>
    <t>Towards Data Driven Process Control in Manufacturing Car Body Parts</t>
  </si>
  <si>
    <t>Science and Computational Intelligence #Conference</t>
  </si>
  <si>
    <t>http://ieeexplore.ieee.org/stamp/stamp.jsp?arnumber=7881386</t>
  </si>
  <si>
    <t>S Feldmann, SJI Herzig, K Kernschmidt, Thomas Wolfenstetter, D Kammerl, A Qamar, U Lindemann, H Krcmar, CJJ Paredis, B Vogel-Heuser</t>
  </si>
  <si>
    <t>Towards effective management of inconsistencies in model-based engineering of automated production systems</t>
  </si>
  <si>
    <t>CL Constantinescu, E Francalanza, D Matarazzo</t>
  </si>
  <si>
    <t>Towards Knowledge Capturing and Innovative Human-system Interface in an Open-source Factory Modelling and Simulation Environment</t>
  </si>
  <si>
    <t>Intelligent Computation in Manufacturing Engineering #Conference</t>
  </si>
  <si>
    <t>http://www.sciencedirect.com/science/article/pii/S2212827115006496</t>
  </si>
  <si>
    <t>Towards Management of Knowledge and Lesson Learned In Digital Factory</t>
  </si>
  <si>
    <t>Mechanical, Design Engineering &amp; Advanced Manufacturing  #Conference</t>
  </si>
  <si>
    <t>https://www.researchgate.net/profile/Vincent_Cheutet/publication/281657786_Towards_Management_of_Knowledge_and_Lesson_Learned_In_Digital_Factory/links/5721b6da08ae5454b2310c0d.pdf</t>
  </si>
  <si>
    <t>D Schubert, C Heinzemann, C Gerking</t>
  </si>
  <si>
    <t>Towards Safe Execution of Reconfigurations in Cyber-Physical Systems</t>
  </si>
  <si>
    <t>Symposium on Component-Based Software Engineering #Conference</t>
  </si>
  <si>
    <t>C Thomalla</t>
  </si>
  <si>
    <t>Towards the Digital Factory: Data Re-Use and Fusion</t>
  </si>
  <si>
    <t>K Thramboulidis, F Christoulakis</t>
  </si>
  <si>
    <t>UML4IoT—A UML-based approach to exploit IoT in cyber-physical manufacturing systems</t>
  </si>
  <si>
    <t>H Tercan, T Al Khawli, U Eppelt, C Büscher, T Meisen, S Jeschke</t>
  </si>
  <si>
    <t>Use of Classification Techniques to Design Laser Cutting Processes</t>
  </si>
  <si>
    <t>T. DIVOUXE. RONDEAUF. LEPAGE</t>
  </si>
  <si>
    <t>Using the EXPRESS language as a reference interface to define MMS communication</t>
  </si>
  <si>
    <t>http://link.springer.com/article/10.1023/A%3A1018544418379</t>
  </si>
  <si>
    <t>P Pedrazzoli, M Sacco, A Jönsson, CR Boër</t>
  </si>
  <si>
    <t>Virtual Factory Framework: key enabler for future manufacturing</t>
  </si>
  <si>
    <t>http://ltodi.est.ips.pt/det2006/papers/Advanced/f97_A6.pdf</t>
  </si>
  <si>
    <t>G Ghielmini, P Pedrazzoli, D Rovere, W Terkaj, CR Boer, G Dal Maso, F Milella, M Sacco</t>
  </si>
  <si>
    <t>Virtual Factory Manager for semantic data handling</t>
  </si>
  <si>
    <t>Manufacturing Science and Technology #Journal</t>
  </si>
  <si>
    <t>J Otto, S Henning, O Niggemann</t>
  </si>
  <si>
    <t>Why cyber-physical production systems need a descriptive engineering approach–a case study in plug &amp; produce</t>
  </si>
  <si>
    <t>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</si>
</sst>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eeexplore.ieee.org/abstract/document/7223355/" TargetMode="External"/><Relationship Id="rId21" Type="http://schemas.openxmlformats.org/officeDocument/2006/relationships/hyperlink" Target="http://ieeexplore.ieee.org/abstract/document/7005187/" TargetMode="External"/><Relationship Id="rId42" Type="http://schemas.openxmlformats.org/officeDocument/2006/relationships/hyperlink" Target="http://link.springer.com/chapter/10.1007/978-3-319-44350-8_22" TargetMode="External"/><Relationship Id="rId63" Type="http://schemas.openxmlformats.org/officeDocument/2006/relationships/hyperlink" Target="http://dl.acm.org/citation.cfm?id=2866623" TargetMode="External"/><Relationship Id="rId84" Type="http://schemas.openxmlformats.org/officeDocument/2006/relationships/hyperlink" Target="https://www.hindawi.com/journals/mpe/2014/934176/abs/" TargetMode="External"/><Relationship Id="rId138" Type="http://schemas.openxmlformats.org/officeDocument/2006/relationships/hyperlink" Target="https://www.researchgate.net/profile/Ingo_Schwab/publication/288835622_INTELLI_2015_The_Fourth_International_Conference_on_Intelligent_Systems_and_Applications/links/56864f9808ae1e63f1f57182.pdf" TargetMode="External"/><Relationship Id="rId159" Type="http://schemas.openxmlformats.org/officeDocument/2006/relationships/hyperlink" Target="http://ieeexplore.ieee.org/abstract/document/6945600/" TargetMode="External"/><Relationship Id="rId170" Type="http://schemas.openxmlformats.org/officeDocument/2006/relationships/hyperlink" Target="https://www.degruyter.com/view/j/auto.2016.64.issue-9/auto-2016-0065/auto-2016-0065.xml" TargetMode="External"/><Relationship Id="rId191" Type="http://schemas.openxmlformats.org/officeDocument/2006/relationships/hyperlink" Target="http://link.springer.com/chapter/10.1007/978-3-319-25010-6_13" TargetMode="External"/><Relationship Id="rId205" Type="http://schemas.openxmlformats.org/officeDocument/2006/relationships/hyperlink" Target="http://www.sciencedirect.com/science/article/pii/S2212827115011063" TargetMode="External"/><Relationship Id="rId107" Type="http://schemas.openxmlformats.org/officeDocument/2006/relationships/hyperlink" Target="http://ieeexplore.ieee.org/abstract/document/4416789/" TargetMode="External"/><Relationship Id="rId11" Type="http://schemas.openxmlformats.org/officeDocument/2006/relationships/hyperlink" Target="http://isyou.info/jowua/papers/jowua-v7n4-3.pdf" TargetMode="External"/><Relationship Id="rId32" Type="http://schemas.openxmlformats.org/officeDocument/2006/relationships/hyperlink" Target="http://www.sciencedirect.com/science/article/pii/S0166361515000962" TargetMode="External"/><Relationship Id="rId53" Type="http://schemas.openxmlformats.org/officeDocument/2006/relationships/hyperlink" Target="http://ieeexplore.ieee.org/abstract/document/7733531/" TargetMode="External"/><Relationship Id="rId74" Type="http://schemas.openxmlformats.org/officeDocument/2006/relationships/hyperlink" Target="http://ieeexplore.ieee.org/abstract/document/4636677/" TargetMode="External"/><Relationship Id="rId128" Type="http://schemas.openxmlformats.org/officeDocument/2006/relationships/hyperlink" Target="https://www.researchgate.net/profile/Oliver_Niggemann/publication/221003158_Model-based_Development_of_Automation_Systems/links/54fae5120cf20b0d2cb86202.pdf" TargetMode="External"/><Relationship Id="rId149" Type="http://schemas.openxmlformats.org/officeDocument/2006/relationships/hyperlink" Target="https://hal.archives-ouvertes.fr/hal-01192838/" TargetMode="External"/><Relationship Id="rId5" Type="http://schemas.openxmlformats.org/officeDocument/2006/relationships/hyperlink" Target="http://www.koreascience.or.kr/article/ArticleFullRecord.jsp?cn=HSSTBN_2015_v11n2_95" TargetMode="External"/><Relationship Id="rId95" Type="http://schemas.openxmlformats.org/officeDocument/2006/relationships/hyperlink" Target="http://ieeexplore.ieee.org/abstract/document/7497428/" TargetMode="External"/><Relationship Id="rId160" Type="http://schemas.openxmlformats.org/officeDocument/2006/relationships/hyperlink" Target="https://pdfs.semanticscholar.org/ef0d/be0956d5c9cdc8f7a750687f9ff36663684e.pdf" TargetMode="External"/><Relationship Id="rId181" Type="http://schemas.openxmlformats.org/officeDocument/2006/relationships/hyperlink" Target="http://link.springer.com/chapter/10.1007/978-3-319-47169-3_58" TargetMode="External"/><Relationship Id="rId216" Type="http://schemas.openxmlformats.org/officeDocument/2006/relationships/hyperlink" Target="http://ieeexplore.ieee.org/abstract/document/815337/" TargetMode="External"/><Relationship Id="rId22" Type="http://schemas.openxmlformats.org/officeDocument/2006/relationships/hyperlink" Target="http://ieeexplore.ieee.org/abstract/document/7750838/" TargetMode="External"/><Relationship Id="rId43" Type="http://schemas.openxmlformats.org/officeDocument/2006/relationships/hyperlink" Target="http://link.springer.com/chapter/10.1007/978-3-642-33666-9_24" TargetMode="External"/><Relationship Id="rId64" Type="http://schemas.openxmlformats.org/officeDocument/2006/relationships/hyperlink" Target="http://ieeexplore.ieee.org/abstract/document/6489543/" TargetMode="External"/><Relationship Id="rId118" Type="http://schemas.openxmlformats.org/officeDocument/2006/relationships/hyperlink" Target="https://pdfs.semanticscholar.org/bb7c/32273d63cb80f6ad7830c924a9f13304ad78.pdf" TargetMode="External"/><Relationship Id="rId139" Type="http://schemas.openxmlformats.org/officeDocument/2006/relationships/hyperlink" Target="https://modelica.org/events/modelica2008/Proceedings/sessions/keynote.pdf" TargetMode="External"/><Relationship Id="rId85" Type="http://schemas.openxmlformats.org/officeDocument/2006/relationships/hyperlink" Target="http://www.sciencedirect.com/science/article/pii/S2212827115011014" TargetMode="External"/><Relationship Id="rId150" Type="http://schemas.openxmlformats.org/officeDocument/2006/relationships/hyperlink" Target="http://link.springer.com/chapter/10.1007/978-3-642-10430-5_62" TargetMode="External"/><Relationship Id="rId171" Type="http://schemas.openxmlformats.org/officeDocument/2006/relationships/hyperlink" Target="http://www.sciencedirect.com/science/article/pii/S1877705813014963" TargetMode="External"/><Relationship Id="rId192" Type="http://schemas.openxmlformats.org/officeDocument/2006/relationships/hyperlink" Target="http://link.springer.com/chapter/10.1007/978-3-319-26138-6_11" TargetMode="External"/><Relationship Id="rId206" Type="http://schemas.openxmlformats.org/officeDocument/2006/relationships/hyperlink" Target="http://www.sciencedirect.com/science/article/pii/S2095809916300704" TargetMode="External"/><Relationship Id="rId12" Type="http://schemas.openxmlformats.org/officeDocument/2006/relationships/hyperlink" Target="http://www.wseas.us/e-library/conferences/2015/Budapest/DNCOSE/DNCOSE-13.pdf" TargetMode="External"/><Relationship Id="rId33" Type="http://schemas.openxmlformats.org/officeDocument/2006/relationships/hyperlink" Target="http://ieeexplore.ieee.org/abstract/document/5707619/" TargetMode="External"/><Relationship Id="rId108" Type="http://schemas.openxmlformats.org/officeDocument/2006/relationships/hyperlink" Target="http://link.springer.com/chapter/10.1007/978-3-319-00557-7_11" TargetMode="External"/><Relationship Id="rId129" Type="http://schemas.openxmlformats.org/officeDocument/2006/relationships/hyperlink" Target="http://www.sciencedirect.com/science/article/pii/S1474667015356767" TargetMode="External"/><Relationship Id="rId54" Type="http://schemas.openxmlformats.org/officeDocument/2006/relationships/hyperlink" Target="http://www.sciencedirect.com/science/article/pii/S2405896315007089" TargetMode="External"/><Relationship Id="rId75" Type="http://schemas.openxmlformats.org/officeDocument/2006/relationships/hyperlink" Target="http://www.sciencedirect.com/science/article/pii/S2212827113002771" TargetMode="External"/><Relationship Id="rId96" Type="http://schemas.openxmlformats.org/officeDocument/2006/relationships/hyperlink" Target="http://akme-a2.iosb.fraunhofer.de/EatThisGoogleScholar/d/2010_Towards%20the%20digital%20factory-%20Data%20re-use%20and%20fusion.pdf" TargetMode="External"/><Relationship Id="rId140" Type="http://schemas.openxmlformats.org/officeDocument/2006/relationships/hyperlink" Target="http://ieeexplore.ieee.org/abstract/document/7301482/" TargetMode="External"/><Relationship Id="rId161" Type="http://schemas.openxmlformats.org/officeDocument/2006/relationships/hyperlink" Target="http://www.sciencedirect.com/science/article/pii/S1877050913000094" TargetMode="External"/><Relationship Id="rId182" Type="http://schemas.openxmlformats.org/officeDocument/2006/relationships/hyperlink" Target="http://link.springer.com/chapter/10.1007/978-0-387-09492-2_22" TargetMode="External"/><Relationship Id="rId217" Type="http://schemas.openxmlformats.org/officeDocument/2006/relationships/hyperlink" Target="http://link.springer.com/article/10.1057/jos.2013.6" TargetMode="External"/><Relationship Id="rId6" Type="http://schemas.openxmlformats.org/officeDocument/2006/relationships/hyperlink" Target="http://link.springer.com/chapter/10.1007/978-3-319-49004-5_18" TargetMode="External"/><Relationship Id="rId23" Type="http://schemas.openxmlformats.org/officeDocument/2006/relationships/hyperlink" Target="https://www.researchgate.net/profile/Fei_Long8/publication/304352916_Potentials_of_coloured_Petri_nets_for_realistic_availability_modelling_of_production_systems_in_industry_40/links/576cec4108ae9bd7099685a9.pdf" TargetMode="External"/><Relationship Id="rId119" Type="http://schemas.openxmlformats.org/officeDocument/2006/relationships/hyperlink" Target="http://www.sciencedirect.com/science/article/pii/S1877705813013921" TargetMode="External"/><Relationship Id="rId44" Type="http://schemas.openxmlformats.org/officeDocument/2006/relationships/hyperlink" Target="http://www.sciencedirect.com/science/article/pii/S2212827115011403" TargetMode="External"/><Relationship Id="rId65" Type="http://schemas.openxmlformats.org/officeDocument/2006/relationships/hyperlink" Target="http://ieomsociety.org/ieom_2016/pdfs/431.pdf" TargetMode="External"/><Relationship Id="rId86" Type="http://schemas.openxmlformats.org/officeDocument/2006/relationships/hyperlink" Target="http://www.sciencedirect.com/science/article/pii/S0007850613000462" TargetMode="External"/><Relationship Id="rId130" Type="http://schemas.openxmlformats.org/officeDocument/2006/relationships/hyperlink" Target="http://www.sciencedirect.com/science/article/pii/S2212017314001996" TargetMode="External"/><Relationship Id="rId151" Type="http://schemas.openxmlformats.org/officeDocument/2006/relationships/hyperlink" Target="http://dl.acm.org/citation.cfm?id=3042439" TargetMode="External"/><Relationship Id="rId172" Type="http://schemas.openxmlformats.org/officeDocument/2006/relationships/hyperlink" Target="http://scholarspace.manoa.hawaii.edu/handle/10125/41699" TargetMode="External"/><Relationship Id="rId193" Type="http://schemas.openxmlformats.org/officeDocument/2006/relationships/hyperlink" Target="http://link.springer.com/chapter/10.1007/978-3-319-48466-2_8" TargetMode="External"/><Relationship Id="rId207" Type="http://schemas.openxmlformats.org/officeDocument/2006/relationships/hyperlink" Target="http://profanter.me/static/publications/Dorofeev2017a.pdf" TargetMode="External"/><Relationship Id="rId13" Type="http://schemas.openxmlformats.org/officeDocument/2006/relationships/hyperlink" Target="http://file.scirp.org/Html/1-9302152_63064.htm" TargetMode="External"/><Relationship Id="rId109" Type="http://schemas.openxmlformats.org/officeDocument/2006/relationships/hyperlink" Target="http://www.mdpi.com/1999-5903/4/3/737/htm" TargetMode="External"/><Relationship Id="rId34" Type="http://schemas.openxmlformats.org/officeDocument/2006/relationships/hyperlink" Target="http://www.sciencedirect.com/science/article/pii/S0166361516301373" TargetMode="External"/><Relationship Id="rId55" Type="http://schemas.openxmlformats.org/officeDocument/2006/relationships/hyperlink" Target="http://www.sciencedirect.com/science/article/pii/S2212827115002851" TargetMode="External"/><Relationship Id="rId76" Type="http://schemas.openxmlformats.org/officeDocument/2006/relationships/hyperlink" Target="http://www.sciencedirect.com/science/article/pii/S2405896315009799" TargetMode="External"/><Relationship Id="rId97" Type="http://schemas.openxmlformats.org/officeDocument/2006/relationships/hyperlink" Target="http://www.sciencedirect.com/science/article/pii/S016636151630094X" TargetMode="External"/><Relationship Id="rId120" Type="http://schemas.openxmlformats.org/officeDocument/2006/relationships/hyperlink" Target="http://ieeexplore.ieee.org/abstract/document/7301415/" TargetMode="External"/><Relationship Id="rId141" Type="http://schemas.openxmlformats.org/officeDocument/2006/relationships/hyperlink" Target="http://ieeexplore.ieee.org/abstract/document/6945606/" TargetMode="External"/><Relationship Id="rId7" Type="http://schemas.openxmlformats.org/officeDocument/2006/relationships/hyperlink" Target="http://ieeexplore.ieee.org/abstract/document/7733506/" TargetMode="External"/><Relationship Id="rId162" Type="http://schemas.openxmlformats.org/officeDocument/2006/relationships/hyperlink" Target="http://ieeexplore.ieee.org/abstract/document/4638565/" TargetMode="External"/><Relationship Id="rId183" Type="http://schemas.openxmlformats.org/officeDocument/2006/relationships/hyperlink" Target="http://dl.acm.org/citation.cfm?id=2827933" TargetMode="External"/><Relationship Id="rId218" Type="http://schemas.openxmlformats.org/officeDocument/2006/relationships/hyperlink" Target="http://www.sciencedirect.com/science/article/pii/S2405896315005388" TargetMode="External"/><Relationship Id="rId24" Type="http://schemas.openxmlformats.org/officeDocument/2006/relationships/hyperlink" Target="http://www.iaeng.org/publication/WCECS2015/WCECS2015_pp1035-1040.pdf" TargetMode="External"/><Relationship Id="rId45" Type="http://schemas.openxmlformats.org/officeDocument/2006/relationships/hyperlink" Target="http://link.springer.com/article/10.1007/s00170-016-8872-1" TargetMode="External"/><Relationship Id="rId66" Type="http://schemas.openxmlformats.org/officeDocument/2006/relationships/hyperlink" Target="http://link.springer.com/article/10.1007/s00170-015-7037-y" TargetMode="External"/><Relationship Id="rId87" Type="http://schemas.openxmlformats.org/officeDocument/2006/relationships/hyperlink" Target="https://www.researchgate.net/profile/Florian_Pauker/publication/281841746_Service_Orchestration_for_Flexible_Manufacturing_Systems_using_Sequential_Functional_Charts_and_OPC_UA/links/55fac5d908aeba1d9f38b3e6.pdf" TargetMode="External"/><Relationship Id="rId110" Type="http://schemas.openxmlformats.org/officeDocument/2006/relationships/hyperlink" Target="http://www.sciencedirect.com/science/article/pii/S2212827115011555" TargetMode="External"/><Relationship Id="rId131" Type="http://schemas.openxmlformats.org/officeDocument/2006/relationships/hyperlink" Target="http://link.springer.com/chapter/10.1007/978-3-642-40352-1_43" TargetMode="External"/><Relationship Id="rId152" Type="http://schemas.openxmlformats.org/officeDocument/2006/relationships/hyperlink" Target="http://link.springer.com/chapter/10.1007/978-3-319-08816-7_70" TargetMode="External"/><Relationship Id="rId173" Type="http://schemas.openxmlformats.org/officeDocument/2006/relationships/hyperlink" Target="http://link.springer.com/chapter/10.1007/978-3-642-35758-9_18" TargetMode="External"/><Relationship Id="rId194" Type="http://schemas.openxmlformats.org/officeDocument/2006/relationships/hyperlink" Target="http://link.springer.com/article/10.1023/A%3A1018544418379" TargetMode="External"/><Relationship Id="rId208" Type="http://schemas.openxmlformats.org/officeDocument/2006/relationships/hyperlink" Target="https://computingengineering.asmedigitalcollection.asme.org/article.aspx?articleid=2588192" TargetMode="External"/><Relationship Id="rId14" Type="http://schemas.openxmlformats.org/officeDocument/2006/relationships/hyperlink" Target="http://link.springer.com/chapter/10.1007/978-3-319-50230-4_19" TargetMode="External"/><Relationship Id="rId35" Type="http://schemas.openxmlformats.org/officeDocument/2006/relationships/hyperlink" Target="https://www.researchgate.net/profile/Henri_Pierreval/publication/220058808_A_Metamodeling_Approach_Based_on_Neural_Networks/links/00b4951a7599a3a203000000.pdf" TargetMode="External"/><Relationship Id="rId56" Type="http://schemas.openxmlformats.org/officeDocument/2006/relationships/hyperlink" Target="http://www.sciencedirect.com/science/article/pii/S0007850616301615" TargetMode="External"/><Relationship Id="rId77" Type="http://schemas.openxmlformats.org/officeDocument/2006/relationships/hyperlink" Target="http://link.springer.com/article/10.1007/s10845-015-1178-6" TargetMode="External"/><Relationship Id="rId100" Type="http://schemas.openxmlformats.org/officeDocument/2006/relationships/hyperlink" Target="https://www.researchgate.net/profile/Thomas_Uslaender/publication/312164877_Co-Design_of_Requirements_and_Architectural_Artefacts_for_Industrial_Internet_Applications/links/5873983208ae329d621cf777.pdf" TargetMode="External"/><Relationship Id="rId8" Type="http://schemas.openxmlformats.org/officeDocument/2006/relationships/hyperlink" Target="https://www.researchgate.net/profile/Daniel_Strang/publication/270216298_Assembly_Process_driven_Component_Data_Model_in_Cyber-Physical_Production_Systems/links/54b3b6690cf2318f0f955c3c.pdf" TargetMode="External"/><Relationship Id="rId51" Type="http://schemas.openxmlformats.org/officeDocument/2006/relationships/hyperlink" Target="http://ieeexplore.ieee.org/abstract/document/7301453/" TargetMode="External"/><Relationship Id="rId72" Type="http://schemas.openxmlformats.org/officeDocument/2006/relationships/hyperlink" Target="http://ieeexplore.ieee.org/abstract/document/7744911/" TargetMode="External"/><Relationship Id="rId93" Type="http://schemas.openxmlformats.org/officeDocument/2006/relationships/hyperlink" Target="http://ieeexplore.ieee.org/abstract/document/7483919/" TargetMode="External"/><Relationship Id="rId98" Type="http://schemas.openxmlformats.org/officeDocument/2006/relationships/hyperlink" Target="http://www.sciencedirect.com/science/article/pii/S2212827116308435" TargetMode="External"/><Relationship Id="rId121" Type="http://schemas.openxmlformats.org/officeDocument/2006/relationships/hyperlink" Target="http://ieeexplore.ieee.org/abstract/document/6081262/" TargetMode="External"/><Relationship Id="rId142" Type="http://schemas.openxmlformats.org/officeDocument/2006/relationships/hyperlink" Target="http://ieeexplore.ieee.org/abstract/document/6489537/" TargetMode="External"/><Relationship Id="rId163" Type="http://schemas.openxmlformats.org/officeDocument/2006/relationships/hyperlink" Target="http://akme-a2.iosb.fraunhofer.de/EatThisGoogleScholar/d/2015_Automatic%20parameterization%20of%20automation%20software%20for%20plug-and-produce%20-%20Paper%20presented%20at%20Workshops%20at%20the%20Twenty-Ninth%20AAAI%20Conference%20on%20Artificia.pdf" TargetMode="External"/><Relationship Id="rId184" Type="http://schemas.openxmlformats.org/officeDocument/2006/relationships/hyperlink" Target="http://dl.acm.org/citation.cfm?id=2777049" TargetMode="External"/><Relationship Id="rId189" Type="http://schemas.openxmlformats.org/officeDocument/2006/relationships/hyperlink" Target="http://dl.acm.org/citation.cfm?id=1995828" TargetMode="External"/><Relationship Id="rId219" Type="http://schemas.openxmlformats.org/officeDocument/2006/relationships/hyperlink" Target="http://www.sciencedirect.com/science/article/pii/S2212827114003540" TargetMode="External"/><Relationship Id="rId3" Type="http://schemas.openxmlformats.org/officeDocument/2006/relationships/hyperlink" Target="http://ieeexplore.ieee.org/abstract/document/7444433/" TargetMode="External"/><Relationship Id="rId214" Type="http://schemas.openxmlformats.org/officeDocument/2006/relationships/hyperlink" Target="http://www.sciencedirect.com/science/article/pii/S2212827117300379" TargetMode="External"/><Relationship Id="rId25" Type="http://schemas.openxmlformats.org/officeDocument/2006/relationships/hyperlink" Target="http://ieeexplore.ieee.org/abstract/document/7748885/" TargetMode="External"/><Relationship Id="rId46" Type="http://schemas.openxmlformats.org/officeDocument/2006/relationships/hyperlink" Target="https://pdfs.semanticscholar.org/c390/1f8996a58e03d9d4cbd0616ce3c3d2a3bdca.pdf" TargetMode="External"/><Relationship Id="rId67" Type="http://schemas.openxmlformats.org/officeDocument/2006/relationships/hyperlink" Target="http://ieeexplore.ieee.org/abstract/document/7793785/" TargetMode="External"/><Relationship Id="rId116" Type="http://schemas.openxmlformats.org/officeDocument/2006/relationships/hyperlink" Target="http://ieeexplore.ieee.org/abstract/document/4638539/" TargetMode="External"/><Relationship Id="rId137" Type="http://schemas.openxmlformats.org/officeDocument/2006/relationships/hyperlink" Target="http://link.springer.com/content/pdf/10.1007/978-0-387-09492-2_2.pdf" TargetMode="External"/><Relationship Id="rId158" Type="http://schemas.openxmlformats.org/officeDocument/2006/relationships/hyperlink" Target="http://link.springer.com/article/10.1007/s10845-015-1063-3" TargetMode="External"/><Relationship Id="rId20" Type="http://schemas.openxmlformats.org/officeDocument/2006/relationships/hyperlink" Target="http://ieeexplore.ieee.org/abstract/document/7301643/" TargetMode="External"/><Relationship Id="rId41" Type="http://schemas.openxmlformats.org/officeDocument/2006/relationships/hyperlink" Target="http://ieeexplore.ieee.org/abstract/document/7733720/" TargetMode="External"/><Relationship Id="rId62" Type="http://schemas.openxmlformats.org/officeDocument/2006/relationships/hyperlink" Target="http://ieeexplore.ieee.org/abstract/document/6700281/" TargetMode="External"/><Relationship Id="rId83" Type="http://schemas.openxmlformats.org/officeDocument/2006/relationships/hyperlink" Target="http://www.sciencedirect.com/science/article/pii/S0166361515300555" TargetMode="External"/><Relationship Id="rId88" Type="http://schemas.openxmlformats.org/officeDocument/2006/relationships/hyperlink" Target="http://ieeexplore.ieee.org/abstract/document/7504033/" TargetMode="External"/><Relationship Id="rId111" Type="http://schemas.openxmlformats.org/officeDocument/2006/relationships/hyperlink" Target="https://www.degruyter.com/view/j/auto.2016.64.issue-4/auto-2015-0076/auto-2015-0076.xml" TargetMode="External"/><Relationship Id="rId132" Type="http://schemas.openxmlformats.org/officeDocument/2006/relationships/hyperlink" Target="http://link.springer.com/chapter/10.1007/978-3-642-27552-4_134" TargetMode="External"/><Relationship Id="rId153" Type="http://schemas.openxmlformats.org/officeDocument/2006/relationships/hyperlink" Target="http://www.sciencedirect.com/science/article/pii/S221282711401083X" TargetMode="External"/><Relationship Id="rId174" Type="http://schemas.openxmlformats.org/officeDocument/2006/relationships/hyperlink" Target="http://proceedings.asmedigitalcollection.asme.org/proceeding.aspx?articleid=1615830" TargetMode="External"/><Relationship Id="rId179" Type="http://schemas.openxmlformats.org/officeDocument/2006/relationships/hyperlink" Target="http://ieeexplore.ieee.org/stamp/stamp.jsp?arnumber=7733603" TargetMode="External"/><Relationship Id="rId195" Type="http://schemas.openxmlformats.org/officeDocument/2006/relationships/hyperlink" Target="http://ws680.nist.gov/publication/get_pdf.cfm?pub_id=914707" TargetMode="External"/><Relationship Id="rId209" Type="http://schemas.openxmlformats.org/officeDocument/2006/relationships/hyperlink" Target="http://www.sciencedirect.com/science/article/pii/S2212827115010926" TargetMode="External"/><Relationship Id="rId190" Type="http://schemas.openxmlformats.org/officeDocument/2006/relationships/hyperlink" Target="http://link.springer.com/chapter/10.1007/978-0-387-34910-7_30" TargetMode="External"/><Relationship Id="rId204" Type="http://schemas.openxmlformats.org/officeDocument/2006/relationships/hyperlink" Target="http://www.tandfonline.com/doi/abs/10.1080/12460125.2015.1046714" TargetMode="External"/><Relationship Id="rId220" Type="http://schemas.openxmlformats.org/officeDocument/2006/relationships/hyperlink" Target="http://www.asim-fachtagung-spl.de/asim2008/papers/Proof_176-5a.pdf" TargetMode="External"/><Relationship Id="rId15" Type="http://schemas.openxmlformats.org/officeDocument/2006/relationships/hyperlink" Target="http://link.springer.com/article/10.1007/s10270-015-0493-x" TargetMode="External"/><Relationship Id="rId36" Type="http://schemas.openxmlformats.org/officeDocument/2006/relationships/hyperlink" Target="http://link.springer.com/10.1007%2F978-3-642-23860-4_77" TargetMode="External"/><Relationship Id="rId57" Type="http://schemas.openxmlformats.org/officeDocument/2006/relationships/hyperlink" Target="https://yadda.icm.edu.pl/baztech/element/bwmeta1.element.baztech-32291f4e-ec88-42ec-a932-ae8ffa3e73cb" TargetMode="External"/><Relationship Id="rId106" Type="http://schemas.openxmlformats.org/officeDocument/2006/relationships/hyperlink" Target="http://ws680.nist.gov/publication/get_pdf.cfm?pub_id=920910" TargetMode="External"/><Relationship Id="rId127" Type="http://schemas.openxmlformats.org/officeDocument/2006/relationships/hyperlink" Target="http://ieeexplore.ieee.org/abstract/document/7743371/" TargetMode="External"/><Relationship Id="rId10" Type="http://schemas.openxmlformats.org/officeDocument/2006/relationships/hyperlink" Target="http://link.springer.com/chapter/10.1007/978-3-319-41697-7_44" TargetMode="External"/><Relationship Id="rId31" Type="http://schemas.openxmlformats.org/officeDocument/2006/relationships/hyperlink" Target="http://www.sciencedirect.com/science/article/pii/S2405896315005972" TargetMode="External"/><Relationship Id="rId52" Type="http://schemas.openxmlformats.org/officeDocument/2006/relationships/hyperlink" Target="http://www.sciencedirect.com/science/article/pii/S2092678216304733" TargetMode="External"/><Relationship Id="rId73" Type="http://schemas.openxmlformats.org/officeDocument/2006/relationships/hyperlink" Target="http://link.springer.com/content/pdf/10.1007/978-0-387-77249-3_18.pdf" TargetMode="External"/><Relationship Id="rId78" Type="http://schemas.openxmlformats.org/officeDocument/2006/relationships/hyperlink" Target="http://ieeexplore.ieee.org/abstract/document/6489540/" TargetMode="External"/><Relationship Id="rId94" Type="http://schemas.openxmlformats.org/officeDocument/2006/relationships/hyperlink" Target="http://www.sciencedirect.com/science/article/pii/S2405896315004395" TargetMode="External"/><Relationship Id="rId99" Type="http://schemas.openxmlformats.org/officeDocument/2006/relationships/hyperlink" Target="https://pdfs.semanticscholar.org/53fa/58d6d2bfb108e343c526257468ae69c8e60c.pdf" TargetMode="External"/><Relationship Id="rId101" Type="http://schemas.openxmlformats.org/officeDocument/2006/relationships/hyperlink" Target="https://www.researchgate.net/profile/Maximilian_Speicher/publication/282293186_Enabling_Industry_40_with_holobuilder/links/560ae07208ae840a08d6777a.pdf" TargetMode="External"/><Relationship Id="rId122" Type="http://schemas.openxmlformats.org/officeDocument/2006/relationships/hyperlink" Target="http://yadda.icm.edu.pl/yadda/element/bwmeta1.element.baztech-7b830fdd-07e8-456f-880e-4d802ca0a281" TargetMode="External"/><Relationship Id="rId143" Type="http://schemas.openxmlformats.org/officeDocument/2006/relationships/hyperlink" Target="https://pdfs.semanticscholar.org/edd5/7009440c90de7672227b3aedf2bef4b3d66d.pdf" TargetMode="External"/><Relationship Id="rId148" Type="http://schemas.openxmlformats.org/officeDocument/2006/relationships/hyperlink" Target="http://ieeexplore.ieee.org/abstract/document/6840211/" TargetMode="External"/><Relationship Id="rId164" Type="http://schemas.openxmlformats.org/officeDocument/2006/relationships/hyperlink" Target="http://ieeexplore.ieee.org/abstract/document/6643515/" TargetMode="External"/><Relationship Id="rId169" Type="http://schemas.openxmlformats.org/officeDocument/2006/relationships/hyperlink" Target="http://www.sciencedirect.com/science/article/pii/S0967066116300090" TargetMode="External"/><Relationship Id="rId185" Type="http://schemas.openxmlformats.org/officeDocument/2006/relationships/hyperlink" Target="http://dl.acm.org/citation.cfm?id=2580601" TargetMode="External"/><Relationship Id="rId4" Type="http://schemas.openxmlformats.org/officeDocument/2006/relationships/hyperlink" Target="http://ieeexplore.ieee.org/abstract/document/7385866/" TargetMode="External"/><Relationship Id="rId9" Type="http://schemas.openxmlformats.org/officeDocument/2006/relationships/hyperlink" Target="http://ieeexplore.ieee.org/abstract/document/7547285/" TargetMode="External"/><Relationship Id="rId180" Type="http://schemas.openxmlformats.org/officeDocument/2006/relationships/hyperlink" Target="http://ieeexplore.ieee.org/stamp/stamp.jsp?arnumber=7389403" TargetMode="External"/><Relationship Id="rId210" Type="http://schemas.openxmlformats.org/officeDocument/2006/relationships/hyperlink" Target="http://ieeexplore.ieee.org/abstract/document/6894914/" TargetMode="External"/><Relationship Id="rId215" Type="http://schemas.openxmlformats.org/officeDocument/2006/relationships/hyperlink" Target="http://www.tandfonline.com/doi/abs/10.1080/09511920903207456" TargetMode="External"/><Relationship Id="rId26" Type="http://schemas.openxmlformats.org/officeDocument/2006/relationships/hyperlink" Target="http://dl.acm.org/citation.cfm?id=2804434" TargetMode="External"/><Relationship Id="rId47" Type="http://schemas.openxmlformats.org/officeDocument/2006/relationships/hyperlink" Target="http://www.emeraldinsight.com/doi/abs/10.1108/01445150410529946" TargetMode="External"/><Relationship Id="rId68" Type="http://schemas.openxmlformats.org/officeDocument/2006/relationships/hyperlink" Target="http://ieeexplore.ieee.org/abstract/document/7274681/" TargetMode="External"/><Relationship Id="rId89" Type="http://schemas.openxmlformats.org/officeDocument/2006/relationships/hyperlink" Target="http://acs.pollub.pl/pdf/v7n2/47_%20vol_7no_2_2012.pdf" TargetMode="External"/><Relationship Id="rId112" Type="http://schemas.openxmlformats.org/officeDocument/2006/relationships/hyperlink" Target="http://ieeexplore.ieee.org/abstract/document/7793468/" TargetMode="External"/><Relationship Id="rId133" Type="http://schemas.openxmlformats.org/officeDocument/2006/relationships/hyperlink" Target="http://ieeexplore.ieee.org/abstract/document/7733745/" TargetMode="External"/><Relationship Id="rId154" Type="http://schemas.openxmlformats.org/officeDocument/2006/relationships/hyperlink" Target="http://ieeexplore.ieee.org/abstract/document/6690700/" TargetMode="External"/><Relationship Id="rId175" Type="http://schemas.openxmlformats.org/officeDocument/2006/relationships/hyperlink" Target="http://www.sciencedirect.com/science/article/pii/S2212017314001984" TargetMode="External"/><Relationship Id="rId196" Type="http://schemas.openxmlformats.org/officeDocument/2006/relationships/hyperlink" Target="http://www.dtic.mil/dtic/tr/fulltext/u2/a458234.pdf" TargetMode="External"/><Relationship Id="rId200" Type="http://schemas.openxmlformats.org/officeDocument/2006/relationships/hyperlink" Target="http://www.geomatejournal.com/user/download/453/2370-2377-1245-Rich-August-2016.pdf" TargetMode="External"/><Relationship Id="rId16" Type="http://schemas.openxmlformats.org/officeDocument/2006/relationships/hyperlink" Target="http://ieeexplore.ieee.org/abstract/document/7313954/" TargetMode="External"/><Relationship Id="rId221" Type="http://schemas.openxmlformats.org/officeDocument/2006/relationships/hyperlink" Target="http://stl.mie.utoronto.ca/publications/C4.pdf" TargetMode="External"/><Relationship Id="rId37" Type="http://schemas.openxmlformats.org/officeDocument/2006/relationships/hyperlink" Target="http://www.sciencedirect.com/science/article/pii/S0166361599000500" TargetMode="External"/><Relationship Id="rId58" Type="http://schemas.openxmlformats.org/officeDocument/2006/relationships/hyperlink" Target="http://www.sciencedirect.com/science/article/pii/S2405896316325538" TargetMode="External"/><Relationship Id="rId79" Type="http://schemas.openxmlformats.org/officeDocument/2006/relationships/hyperlink" Target="http://www.sciencedirect.com/science/article/pii/S221282711401066X" TargetMode="External"/><Relationship Id="rId102" Type="http://schemas.openxmlformats.org/officeDocument/2006/relationships/hyperlink" Target="http://search.proquest.com/openview/ba2669e668ebb19a08c0bdeb0afc9498/1?pq-origsite=gscholar&amp;cbl=38603" TargetMode="External"/><Relationship Id="rId123" Type="http://schemas.openxmlformats.org/officeDocument/2006/relationships/hyperlink" Target="http://dl.acm.org/citation.cfm?id=2993325" TargetMode="External"/><Relationship Id="rId144" Type="http://schemas.openxmlformats.org/officeDocument/2006/relationships/hyperlink" Target="http://www.sciencedirect.com/science/article/pii/S2212827116308009" TargetMode="External"/><Relationship Id="rId90" Type="http://schemas.openxmlformats.org/officeDocument/2006/relationships/hyperlink" Target="https://www.mysciencework.com/publication/show/169d471d85634b3f6b89af6b1e1b233f" TargetMode="External"/><Relationship Id="rId165" Type="http://schemas.openxmlformats.org/officeDocument/2006/relationships/hyperlink" Target="http://ieeexplore.ieee.org/abstract/document/6389073/" TargetMode="External"/><Relationship Id="rId186" Type="http://schemas.openxmlformats.org/officeDocument/2006/relationships/hyperlink" Target="http://dl.acm.org/citation.cfm?id=1999486" TargetMode="External"/><Relationship Id="rId211" Type="http://schemas.openxmlformats.org/officeDocument/2006/relationships/hyperlink" Target="http://link.springer.com/article/10.1007/s11740-017-0718-7" TargetMode="External"/><Relationship Id="rId27" Type="http://schemas.openxmlformats.org/officeDocument/2006/relationships/hyperlink" Target="http://link.springer.com/chapter/10.1007/978-3-319-16766-4_7" TargetMode="External"/><Relationship Id="rId48" Type="http://schemas.openxmlformats.org/officeDocument/2006/relationships/hyperlink" Target="http://www.tandfonline.com/doi/abs/10.1080/09537287.2016.1237686" TargetMode="External"/><Relationship Id="rId69" Type="http://schemas.openxmlformats.org/officeDocument/2006/relationships/hyperlink" Target="https://www.researchgate.net/profile/Ender_Yemenicioglu/publication/266967813_Implementation_of_an_AutomationML-Interface_in_the_digital_factory_simulation/links/543fde700cf2be1758cfeca6.pdf" TargetMode="External"/><Relationship Id="rId113" Type="http://schemas.openxmlformats.org/officeDocument/2006/relationships/hyperlink" Target="http://citeseerx.ist.psu.edu/viewdoc/download?doi=10.1.1.507.8124&amp;rep=rep1&amp;type=pdf" TargetMode="External"/><Relationship Id="rId134" Type="http://schemas.openxmlformats.org/officeDocument/2006/relationships/hyperlink" Target="http://iamot2016.org/proceedings/papers/IAMOT_2016_paper_14.pdf" TargetMode="External"/><Relationship Id="rId80" Type="http://schemas.openxmlformats.org/officeDocument/2006/relationships/hyperlink" Target="http://ieeexplore.ieee.org/abstract/document/7281911/" TargetMode="External"/><Relationship Id="rId155" Type="http://schemas.openxmlformats.org/officeDocument/2006/relationships/hyperlink" Target="http://proceedings.asmedigitalcollection.asme.org/proceeding.aspx?articleid=2483162" TargetMode="External"/><Relationship Id="rId176" Type="http://schemas.openxmlformats.org/officeDocument/2006/relationships/hyperlink" Target="http://ieeexplore.ieee.org/stamp/stamp.jsp?arnumber=6215663" TargetMode="External"/><Relationship Id="rId197" Type="http://schemas.openxmlformats.org/officeDocument/2006/relationships/hyperlink" Target="https://www.researchgate.net/profile/Vincent_Cheutet/publication/281657786_Towards_Management_of_Knowledge_and_Lesson_Learned_In_Digital_Factory/links/5721b6da08ae5454b2310c0d.pdf" TargetMode="External"/><Relationship Id="rId201" Type="http://schemas.openxmlformats.org/officeDocument/2006/relationships/hyperlink" Target="https://books.google.com/books?hl=en&amp;lr=&amp;id=cubDyC7zsPwC&amp;oi=fnd&amp;pg=PA380&amp;dq=%22factory+of+the+future%22+%22modelling+language%22&amp;ots=X3OWrCwaHR&amp;sig=pgcT-kOw_PObZsRnXPkXFeCtOX8" TargetMode="External"/><Relationship Id="rId17" Type="http://schemas.openxmlformats.org/officeDocument/2006/relationships/hyperlink" Target="http://www.ep.liu.se/ecp/article.asp?issue=118&amp;volume=&amp;article=97" TargetMode="External"/><Relationship Id="rId38" Type="http://schemas.openxmlformats.org/officeDocument/2006/relationships/hyperlink" Target="http://www.springerlink.com/index/N696U75883656452.pdf" TargetMode="External"/><Relationship Id="rId59" Type="http://schemas.openxmlformats.org/officeDocument/2006/relationships/hyperlink" Target="http://www.emeraldinsight.com/doi/abs/10.1108/01445150410549737" TargetMode="External"/><Relationship Id="rId103" Type="http://schemas.openxmlformats.org/officeDocument/2006/relationships/hyperlink" Target="http://www.sciencedirect.com/science/article/pii/S2212827116312094" TargetMode="External"/><Relationship Id="rId124" Type="http://schemas.openxmlformats.org/officeDocument/2006/relationships/hyperlink" Target="http://www.sciencedirect.com/science/article/pii/S1474034616301586" TargetMode="External"/><Relationship Id="rId70" Type="http://schemas.openxmlformats.org/officeDocument/2006/relationships/hyperlink" Target="https://www.researchgate.net/publication/284879004_IMPLEMENTING_A_RECONFIGURABLE_AND_DISTRIBUTED_MANUFACTURING_CONTROL_SYSTEM" TargetMode="External"/><Relationship Id="rId91" Type="http://schemas.openxmlformats.org/officeDocument/2006/relationships/hyperlink" Target="http://www.inderscienceonline.com/doi/abs/10.1504/IJMR.2015.067616" TargetMode="External"/><Relationship Id="rId145" Type="http://schemas.openxmlformats.org/officeDocument/2006/relationships/hyperlink" Target="http://www.sciencedirect.com/science/article/pii/S2212017313002041" TargetMode="External"/><Relationship Id="rId166" Type="http://schemas.openxmlformats.org/officeDocument/2006/relationships/hyperlink" Target="http://link.springer.com/chapter/10.1007/978-3-319-46547-0_30" TargetMode="External"/><Relationship Id="rId187" Type="http://schemas.openxmlformats.org/officeDocument/2006/relationships/hyperlink" Target="http://dl.acm.org/citation.cfm?id=2430122" TargetMode="External"/><Relationship Id="rId1" Type="http://schemas.openxmlformats.org/officeDocument/2006/relationships/hyperlink" Target="http://www.tandfonline.com/doi/abs/10.1080/0951192X.2015.1130257" TargetMode="External"/><Relationship Id="rId212" Type="http://schemas.openxmlformats.org/officeDocument/2006/relationships/hyperlink" Target="http://www.dglr.de/publikationen/2016/420111.pdf" TargetMode="External"/><Relationship Id="rId28" Type="http://schemas.openxmlformats.org/officeDocument/2006/relationships/hyperlink" Target="http://www.sciencedirect.com/science/article/pii/S2212827115006496" TargetMode="External"/><Relationship Id="rId49" Type="http://schemas.openxmlformats.org/officeDocument/2006/relationships/hyperlink" Target="http://ieeexplore.ieee.org/abstract/document/6700280/" TargetMode="External"/><Relationship Id="rId114" Type="http://schemas.openxmlformats.org/officeDocument/2006/relationships/hyperlink" Target="http://ieeexplore.ieee.org/abstract/document/6647962/" TargetMode="External"/><Relationship Id="rId60" Type="http://schemas.openxmlformats.org/officeDocument/2006/relationships/hyperlink" Target="http://link.springer.com/article/10.1007/s40684-015-0025-8" TargetMode="External"/><Relationship Id="rId81" Type="http://schemas.openxmlformats.org/officeDocument/2006/relationships/hyperlink" Target="http://strassburger-online.de/papers/15F-SIW-003.pdf" TargetMode="External"/><Relationship Id="rId135" Type="http://schemas.openxmlformats.org/officeDocument/2006/relationships/hyperlink" Target="http://ieeexplore.ieee.org/abstract/document/7125374/" TargetMode="External"/><Relationship Id="rId156" Type="http://schemas.openxmlformats.org/officeDocument/2006/relationships/hyperlink" Target="http://dl.acm.org/citation.cfm?id=1370744" TargetMode="External"/><Relationship Id="rId177" Type="http://schemas.openxmlformats.org/officeDocument/2006/relationships/hyperlink" Target="http://ieeexplore.ieee.org/stamp/stamp.jsp?arnumber=7499821" TargetMode="External"/><Relationship Id="rId198" Type="http://schemas.openxmlformats.org/officeDocument/2006/relationships/hyperlink" Target="http://ltodi.est.ips.pt/det2006/papers/Advanced/f97_A6.pdf" TargetMode="External"/><Relationship Id="rId202" Type="http://schemas.openxmlformats.org/officeDocument/2006/relationships/hyperlink" Target="http://pib.sagepub.com/content/223/5/463.short" TargetMode="External"/><Relationship Id="rId18" Type="http://schemas.openxmlformats.org/officeDocument/2006/relationships/hyperlink" Target="https://www.researchgate.net/profile/Heiko_Kern/publication/281268508_Intelligent_and_Self-Adapting_Integration_between_Machines_and_Information_Systems/links/55dd7de208ae3ab722b1c60a.pdf" TargetMode="External"/><Relationship Id="rId39" Type="http://schemas.openxmlformats.org/officeDocument/2006/relationships/hyperlink" Target="http://ieeexplore.ieee.org/abstract/document/7733633/" TargetMode="External"/><Relationship Id="rId50" Type="http://schemas.openxmlformats.org/officeDocument/2006/relationships/hyperlink" Target="http://ieeexplore.ieee.org/abstract/document/7733729/" TargetMode="External"/><Relationship Id="rId104" Type="http://schemas.openxmlformats.org/officeDocument/2006/relationships/hyperlink" Target="http://ieeexplore.ieee.org/abstract/document/7819258/" TargetMode="External"/><Relationship Id="rId125" Type="http://schemas.openxmlformats.org/officeDocument/2006/relationships/hyperlink" Target="https://dspace.lboro.ac.uk/dspace-jspui/handle/2134/10654" TargetMode="External"/><Relationship Id="rId146" Type="http://schemas.openxmlformats.org/officeDocument/2006/relationships/hyperlink" Target="http://link.springer.com/chapter/10.1007/978-3-319-33111-9_34" TargetMode="External"/><Relationship Id="rId167" Type="http://schemas.openxmlformats.org/officeDocument/2006/relationships/hyperlink" Target="http://dl.acm.org/citation.cfm?id=2785602" TargetMode="External"/><Relationship Id="rId188" Type="http://schemas.openxmlformats.org/officeDocument/2006/relationships/hyperlink" Target="http://dl.acm.org/citation.cfm?id=2433925" TargetMode="External"/><Relationship Id="rId71" Type="http://schemas.openxmlformats.org/officeDocument/2006/relationships/hyperlink" Target="http://ieeexplore.ieee.org/abstract/document/6147934/" TargetMode="External"/><Relationship Id="rId92" Type="http://schemas.openxmlformats.org/officeDocument/2006/relationships/hyperlink" Target="http://link.springer.com/article/10.1007/s12008-013-0202-3" TargetMode="External"/><Relationship Id="rId213" Type="http://schemas.openxmlformats.org/officeDocument/2006/relationships/hyperlink" Target="http://www.sciencedirect.com/science/article/pii/S2405896315000282" TargetMode="External"/><Relationship Id="rId2" Type="http://schemas.openxmlformats.org/officeDocument/2006/relationships/hyperlink" Target="http://link.springer.com/chapter/10.1007/978-3-319-27343-3_6" TargetMode="External"/><Relationship Id="rId29" Type="http://schemas.openxmlformats.org/officeDocument/2006/relationships/hyperlink" Target="http://link.springer.com/article/10.1007/s00170-011-3466-4" TargetMode="External"/><Relationship Id="rId40" Type="http://schemas.openxmlformats.org/officeDocument/2006/relationships/hyperlink" Target="http://ieeexplore.ieee.org/abstract/document/7733731/" TargetMode="External"/><Relationship Id="rId115" Type="http://schemas.openxmlformats.org/officeDocument/2006/relationships/hyperlink" Target="https://www.researchgate.net/profile/Asif_Rashid6/publication/241553117_ERP_Lifecycle_Management_for_Aerospace_Smart_Factory_A_Multidisciplinary_Approach/links/0deec5365351ee6805000000.pdf" TargetMode="External"/><Relationship Id="rId136" Type="http://schemas.openxmlformats.org/officeDocument/2006/relationships/hyperlink" Target="http://www.sciencedirect.com/science/article/pii/S1877050913000653" TargetMode="External"/><Relationship Id="rId157" Type="http://schemas.openxmlformats.org/officeDocument/2006/relationships/hyperlink" Target="http://www.sciencedirect.com/science/article/pii/S1755581713000576" TargetMode="External"/><Relationship Id="rId178" Type="http://schemas.openxmlformats.org/officeDocument/2006/relationships/hyperlink" Target="http://ieeexplore.ieee.org/stamp/stamp.jsp?arnumber=7881386" TargetMode="External"/><Relationship Id="rId61" Type="http://schemas.openxmlformats.org/officeDocument/2006/relationships/hyperlink" Target="http://www.tandfonline.com/doi/abs/10.1080/0951192031000089165" TargetMode="External"/><Relationship Id="rId82" Type="http://schemas.openxmlformats.org/officeDocument/2006/relationships/hyperlink" Target="https://www.researchgate.net/profile/Michael_Luetjen/publication/286242862_Production_Process_Engineering_-_Modelling_and_Evaluation_of_Process_Chains_for_Composite_Manufacturing/links/5666ff7308aef42b5787304a.pdf" TargetMode="External"/><Relationship Id="rId199" Type="http://schemas.openxmlformats.org/officeDocument/2006/relationships/hyperlink" Target="http://ieeexplore.ieee.org/abstract/document/7934735/" TargetMode="External"/><Relationship Id="rId203" Type="http://schemas.openxmlformats.org/officeDocument/2006/relationships/hyperlink" Target="https://www.researchgate.net/profile/Oliver_Niggemann/publication/288137005_AutomationML_as_a_basis_for_offline_-_And_realtime-simulation_-_Planning_simulation_and_diagnosis_of_automation_systems/links/57fe3bea08aeaf819a5c19ed.pdf" TargetMode="External"/><Relationship Id="rId19" Type="http://schemas.openxmlformats.org/officeDocument/2006/relationships/hyperlink" Target="http://mpm4cps.eu/workshops/16.09.14-16.Gdansk/material/MPM4CPS-GDanskP-2016.pdf" TargetMode="External"/><Relationship Id="rId30" Type="http://schemas.openxmlformats.org/officeDocument/2006/relationships/hyperlink" Target="http://journals.sagepub.com/doi/abs/10.1177/1063293X07084636" TargetMode="External"/><Relationship Id="rId105" Type="http://schemas.openxmlformats.org/officeDocument/2006/relationships/hyperlink" Target="http://ieeexplore.ieee.org/abstract/document/7301474/" TargetMode="External"/><Relationship Id="rId126" Type="http://schemas.openxmlformats.org/officeDocument/2006/relationships/hyperlink" Target="http://ieeexplore.ieee.org/abstract/document/6738957/" TargetMode="External"/><Relationship Id="rId147" Type="http://schemas.openxmlformats.org/officeDocument/2006/relationships/hyperlink" Target="http://link.springer.com/10.1007/978-3-642-19692-8_88" TargetMode="External"/><Relationship Id="rId168" Type="http://schemas.openxmlformats.org/officeDocument/2006/relationships/hyperlink" Target="http://link.springer.com/chapter/10.1007/978-0-387-09492-2_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503A-18FC-44A9-8648-783E782760F7}">
  <dimension ref="A1:E223"/>
  <sheetViews>
    <sheetView tabSelected="1" workbookViewId="0">
      <selection activeCell="C5" sqref="C5"/>
    </sheetView>
  </sheetViews>
  <sheetFormatPr baseColWidth="10" defaultRowHeight="15" x14ac:dyDescent="0.2"/>
  <sheetData>
    <row r="1" spans="1:5" x14ac:dyDescent="0.2">
      <c r="A1" t="s">
        <v>0</v>
      </c>
      <c r="B1" t="s">
        <v>2</v>
      </c>
      <c r="C1" t="s">
        <v>1</v>
      </c>
      <c r="D1" t="s">
        <v>3</v>
      </c>
      <c r="E1" t="s">
        <v>688</v>
      </c>
    </row>
    <row r="2" spans="1:5" x14ac:dyDescent="0.2">
      <c r="A2" t="s">
        <v>94</v>
      </c>
      <c r="B2" t="s">
        <v>95</v>
      </c>
      <c r="C2">
        <v>2012</v>
      </c>
      <c r="D2" t="s">
        <v>96</v>
      </c>
      <c r="E2" t="str">
        <f>HYPERLINK("http://link.springer.com/article/10.1007/s00170-011-3466-4","http://link.springer.com/article/10.1007/s00170-011-3466-4")</f>
        <v>http://link.springer.com/article/10.1007/s00170-011-3466-4</v>
      </c>
    </row>
    <row r="3" spans="1:5" x14ac:dyDescent="0.2">
      <c r="A3" t="s">
        <v>97</v>
      </c>
      <c r="B3" t="s">
        <v>98</v>
      </c>
      <c r="C3">
        <v>2016</v>
      </c>
      <c r="D3" t="s">
        <v>70</v>
      </c>
      <c r="E3" t="s">
        <v>99</v>
      </c>
    </row>
    <row r="4" spans="1:5" x14ac:dyDescent="0.2">
      <c r="A4" t="s">
        <v>100</v>
      </c>
      <c r="B4" t="s">
        <v>101</v>
      </c>
      <c r="C4">
        <v>2008</v>
      </c>
      <c r="D4" t="s">
        <v>102</v>
      </c>
      <c r="E4" t="str">
        <f>HYPERLINK("http://journals.sagepub.com/doi/abs/10.1177/1063293X07084636","http://journals.sagepub.com/doi/abs/10.1177/1063293X07084636")</f>
        <v>http://journals.sagepub.com/doi/abs/10.1177/1063293X07084636</v>
      </c>
    </row>
    <row r="5" spans="1:5" x14ac:dyDescent="0.2">
      <c r="A5" t="s">
        <v>103</v>
      </c>
      <c r="B5" t="s">
        <v>104</v>
      </c>
      <c r="C5">
        <v>2015</v>
      </c>
      <c r="D5" t="s">
        <v>81</v>
      </c>
      <c r="E5" t="str">
        <f>HYPERLINK("http://www.sciencedirect.com/science/article/pii/S2405896315005972","http://www.sciencedirect.com/science/article/pii/S2405896315005972")</f>
        <v>http://www.sciencedirect.com/science/article/pii/S2405896315005972</v>
      </c>
    </row>
    <row r="6" spans="1:5" x14ac:dyDescent="0.2">
      <c r="A6" t="s">
        <v>105</v>
      </c>
      <c r="B6" t="s">
        <v>106</v>
      </c>
      <c r="C6">
        <v>2015</v>
      </c>
      <c r="D6" t="s">
        <v>107</v>
      </c>
      <c r="E6" t="str">
        <f>HYPERLINK("http://www.sciencedirect.com/science/article/pii/S0166361515000962","http://www.sciencedirect.com/science/article/pii/S0166361515000962")</f>
        <v>http://www.sciencedirect.com/science/article/pii/S0166361515000962</v>
      </c>
    </row>
    <row r="7" spans="1:5" x14ac:dyDescent="0.2">
      <c r="A7" t="s">
        <v>108</v>
      </c>
      <c r="B7" t="s">
        <v>109</v>
      </c>
      <c r="C7">
        <v>2016</v>
      </c>
      <c r="D7" t="s">
        <v>110</v>
      </c>
      <c r="E7" t="s">
        <v>111</v>
      </c>
    </row>
    <row r="8" spans="1:5" x14ac:dyDescent="0.2">
      <c r="A8" t="s">
        <v>4</v>
      </c>
      <c r="B8" t="s">
        <v>5</v>
      </c>
      <c r="C8">
        <v>2017</v>
      </c>
      <c r="D8" t="s">
        <v>6</v>
      </c>
      <c r="E8" t="s">
        <v>7</v>
      </c>
    </row>
    <row r="9" spans="1:5" x14ac:dyDescent="0.2">
      <c r="A9" t="s">
        <v>112</v>
      </c>
      <c r="B9" t="s">
        <v>113</v>
      </c>
      <c r="C9">
        <v>2016</v>
      </c>
      <c r="D9" t="s">
        <v>38</v>
      </c>
      <c r="E9" t="s">
        <v>114</v>
      </c>
    </row>
    <row r="10" spans="1:5" x14ac:dyDescent="0.2">
      <c r="A10" t="s">
        <v>115</v>
      </c>
      <c r="B10" t="s">
        <v>116</v>
      </c>
      <c r="C10">
        <v>2011</v>
      </c>
      <c r="D10" t="s">
        <v>117</v>
      </c>
      <c r="E10" t="str">
        <f>HYPERLINK("http://ieeexplore.ieee.org/abstract/document/5707619/","http://ieeexplore.ieee.org/abstract/document/5707619/")</f>
        <v>http://ieeexplore.ieee.org/abstract/document/5707619/</v>
      </c>
    </row>
    <row r="11" spans="1:5" x14ac:dyDescent="0.2">
      <c r="A11" t="s">
        <v>118</v>
      </c>
      <c r="B11" t="s">
        <v>119</v>
      </c>
      <c r="C11">
        <v>2017</v>
      </c>
      <c r="D11" t="s">
        <v>107</v>
      </c>
      <c r="E11" t="str">
        <f>HYPERLINK("http://www.sciencedirect.com/science/article/pii/S0166361516301373","http://www.sciencedirect.com/science/article/pii/S0166361516301373")</f>
        <v>http://www.sciencedirect.com/science/article/pii/S0166361516301373</v>
      </c>
    </row>
    <row r="12" spans="1:5" x14ac:dyDescent="0.2">
      <c r="A12" t="s">
        <v>120</v>
      </c>
      <c r="B12" t="s">
        <v>121</v>
      </c>
      <c r="C12">
        <v>1996</v>
      </c>
      <c r="D12" t="s">
        <v>122</v>
      </c>
      <c r="E12" t="str">
        <f>HYPERLINK("https://www.researchgate.net/profile/Henri_Pierreval/publication/220058808_A_Metamodeling_Approach_Based_on_Neural_Networks/links/00b4951a7599a3a203000000.pdf","https://www.researchgate.net/profile/Henri_Pierreval/publication/220058808_A_Metamodeling_Approach_Based_on_Neural_Networks/links/00b4951a7599a3a203000000.pdf")</f>
        <v>https://www.researchgate.net/profile/Henri_Pierreval/publication/220058808_A_Metamodeling_Approach_Based_on_Neural_Networks/links/00b4951a7599a3a203000000.pdf</v>
      </c>
    </row>
    <row r="13" spans="1:5" x14ac:dyDescent="0.2">
      <c r="A13" t="s">
        <v>123</v>
      </c>
      <c r="B13" t="s">
        <v>124</v>
      </c>
      <c r="C13">
        <v>2012</v>
      </c>
      <c r="D13" t="s">
        <v>125</v>
      </c>
      <c r="E13" t="str">
        <f>HYPERLINK("http://link.springer.com/10.1007%2F978-3-642-23860-4_77","http://link.springer.com/10.1007%2F978-3-642-23860-4_77")</f>
        <v>http://link.springer.com/10.1007%2F978-3-642-23860-4_77</v>
      </c>
    </row>
    <row r="14" spans="1:5" x14ac:dyDescent="0.2">
      <c r="A14" t="s">
        <v>126</v>
      </c>
      <c r="B14" t="s">
        <v>127</v>
      </c>
      <c r="C14">
        <v>2000</v>
      </c>
      <c r="D14" t="s">
        <v>107</v>
      </c>
      <c r="E14" t="str">
        <f>HYPERLINK("http://www.sciencedirect.com/science/article/pii/S0166361599000500","http://www.sciencedirect.com/science/article/pii/S0166361599000500")</f>
        <v>http://www.sciencedirect.com/science/article/pii/S0166361599000500</v>
      </c>
    </row>
    <row r="15" spans="1:5" x14ac:dyDescent="0.2">
      <c r="A15" t="s">
        <v>128</v>
      </c>
      <c r="B15" t="s">
        <v>129</v>
      </c>
      <c r="C15">
        <v>1996</v>
      </c>
      <c r="D15" t="s">
        <v>130</v>
      </c>
      <c r="E15" t="str">
        <f>HYPERLINK("http://www.springerlink.com/index/N696U75883656452.pdf","http://www.springerlink.com/index/N696U75883656452.pdf")</f>
        <v>http://www.springerlink.com/index/N696U75883656452.pdf</v>
      </c>
    </row>
    <row r="16" spans="1:5" x14ac:dyDescent="0.2">
      <c r="A16" t="s">
        <v>131</v>
      </c>
      <c r="B16" t="s">
        <v>132</v>
      </c>
      <c r="C16">
        <v>2016</v>
      </c>
      <c r="D16" t="s">
        <v>38</v>
      </c>
      <c r="E16" t="str">
        <f>HYPERLINK("http://ieeexplore.ieee.org/abstract/document/7733633/","http://ieeexplore.ieee.org/abstract/document/7733633/")</f>
        <v>http://ieeexplore.ieee.org/abstract/document/7733633/</v>
      </c>
    </row>
    <row r="17" spans="1:5" x14ac:dyDescent="0.2">
      <c r="A17" t="s">
        <v>133</v>
      </c>
      <c r="B17" t="s">
        <v>134</v>
      </c>
      <c r="C17">
        <v>2016</v>
      </c>
      <c r="D17" t="s">
        <v>38</v>
      </c>
      <c r="E17" t="str">
        <f>HYPERLINK("http://ieeexplore.ieee.org/abstract/document/7733731/","http://ieeexplore.ieee.org/abstract/document/7733731/")</f>
        <v>http://ieeexplore.ieee.org/abstract/document/7733731/</v>
      </c>
    </row>
    <row r="18" spans="1:5" x14ac:dyDescent="0.2">
      <c r="A18" t="s">
        <v>135</v>
      </c>
      <c r="B18" t="s">
        <v>136</v>
      </c>
      <c r="C18">
        <v>2016</v>
      </c>
      <c r="D18" t="s">
        <v>38</v>
      </c>
      <c r="E18" t="str">
        <f>HYPERLINK("http://ieeexplore.ieee.org/abstract/document/7733720/","http://ieeexplore.ieee.org/abstract/document/7733720/")</f>
        <v>http://ieeexplore.ieee.org/abstract/document/7733720/</v>
      </c>
    </row>
    <row r="19" spans="1:5" x14ac:dyDescent="0.2">
      <c r="A19" t="s">
        <v>137</v>
      </c>
      <c r="B19" t="s">
        <v>138</v>
      </c>
      <c r="C19">
        <v>2016</v>
      </c>
      <c r="D19" t="s">
        <v>139</v>
      </c>
      <c r="E19" t="str">
        <f>HYPERLINK("http://link.springer.com/chapter/10.1007/978-3-319-44350-8_22","http://link.springer.com/chapter/10.1007/978-3-319-44350-8_22")</f>
        <v>http://link.springer.com/chapter/10.1007/978-3-319-44350-8_22</v>
      </c>
    </row>
    <row r="20" spans="1:5" x14ac:dyDescent="0.2">
      <c r="A20" t="s">
        <v>140</v>
      </c>
      <c r="B20" t="s">
        <v>141</v>
      </c>
      <c r="C20">
        <v>2012</v>
      </c>
      <c r="D20" t="s">
        <v>142</v>
      </c>
      <c r="E20" t="str">
        <f>HYPERLINK("http://link.springer.com/chapter/10.1007/978-3-642-33666-9_24","http://link.springer.com/chapter/10.1007/978-3-642-33666-9_24")</f>
        <v>http://link.springer.com/chapter/10.1007/978-3-642-33666-9_24</v>
      </c>
    </row>
    <row r="21" spans="1:5" x14ac:dyDescent="0.2">
      <c r="A21" t="s">
        <v>143</v>
      </c>
      <c r="B21" t="s">
        <v>144</v>
      </c>
      <c r="C21">
        <v>2016</v>
      </c>
      <c r="D21" t="s">
        <v>30</v>
      </c>
      <c r="E21" t="str">
        <f>HYPERLINK("http://www.sciencedirect.com/science/article/pii/S2212827115011403","http://www.sciencedirect.com/science/article/pii/S2212827115011403")</f>
        <v>http://www.sciencedirect.com/science/article/pii/S2212827115011403</v>
      </c>
    </row>
    <row r="22" spans="1:5" x14ac:dyDescent="0.2">
      <c r="A22" t="s">
        <v>145</v>
      </c>
      <c r="B22" t="s">
        <v>146</v>
      </c>
      <c r="C22">
        <v>2015</v>
      </c>
      <c r="D22" t="s">
        <v>147</v>
      </c>
      <c r="E22" t="s">
        <v>148</v>
      </c>
    </row>
    <row r="23" spans="1:5" x14ac:dyDescent="0.2">
      <c r="A23" t="s">
        <v>149</v>
      </c>
      <c r="B23" t="s">
        <v>150</v>
      </c>
      <c r="C23">
        <v>2016</v>
      </c>
      <c r="D23" t="s">
        <v>96</v>
      </c>
      <c r="E23" t="str">
        <f>HYPERLINK("http://link.springer.com/article/10.1007/s00170-016-8872-1","http://link.springer.com/article/10.1007/s00170-016-8872-1")</f>
        <v>http://link.springer.com/article/10.1007/s00170-016-8872-1</v>
      </c>
    </row>
    <row r="24" spans="1:5" x14ac:dyDescent="0.2">
      <c r="A24" t="s">
        <v>151</v>
      </c>
      <c r="B24" t="s">
        <v>152</v>
      </c>
      <c r="C24">
        <v>2012</v>
      </c>
      <c r="D24" t="s">
        <v>153</v>
      </c>
      <c r="E24" t="s">
        <v>154</v>
      </c>
    </row>
    <row r="25" spans="1:5" x14ac:dyDescent="0.2">
      <c r="A25" t="s">
        <v>8</v>
      </c>
      <c r="B25" t="s">
        <v>9</v>
      </c>
      <c r="C25">
        <v>2016</v>
      </c>
      <c r="D25" t="s">
        <v>10</v>
      </c>
      <c r="E25" t="s">
        <v>11</v>
      </c>
    </row>
    <row r="26" spans="1:5" x14ac:dyDescent="0.2">
      <c r="A26" t="s">
        <v>155</v>
      </c>
      <c r="B26" t="s">
        <v>156</v>
      </c>
      <c r="C26">
        <v>2016</v>
      </c>
      <c r="D26" t="s">
        <v>157</v>
      </c>
      <c r="E26" t="s">
        <v>158</v>
      </c>
    </row>
    <row r="27" spans="1:5" x14ac:dyDescent="0.2">
      <c r="A27" t="s">
        <v>159</v>
      </c>
      <c r="B27" t="s">
        <v>160</v>
      </c>
      <c r="C27">
        <v>2012</v>
      </c>
      <c r="D27" t="s">
        <v>161</v>
      </c>
      <c r="E27" t="str">
        <f>HYPERLINK("https://pdfs.semanticscholar.org/c390/1f8996a58e03d9d4cbd0616ce3c3d2a3bdca.pdf","https://pdfs.semanticscholar.org/c390/1f8996a58e03d9d4cbd0616ce3c3d2a3bdca.pdf")</f>
        <v>https://pdfs.semanticscholar.org/c390/1f8996a58e03d9d4cbd0616ce3c3d2a3bdca.pdf</v>
      </c>
    </row>
    <row r="28" spans="1:5" x14ac:dyDescent="0.2">
      <c r="A28" t="s">
        <v>162</v>
      </c>
      <c r="B28" t="s">
        <v>163</v>
      </c>
      <c r="C28">
        <v>2004</v>
      </c>
      <c r="D28" t="s">
        <v>164</v>
      </c>
      <c r="E28" t="str">
        <f>HYPERLINK("http://www.emeraldinsight.com/doi/abs/10.1108/01445150410529946","http://www.emeraldinsight.com/doi/abs/10.1108/01445150410529946")</f>
        <v>http://www.emeraldinsight.com/doi/abs/10.1108/01445150410529946</v>
      </c>
    </row>
    <row r="29" spans="1:5" x14ac:dyDescent="0.2">
      <c r="A29" t="s">
        <v>165</v>
      </c>
      <c r="B29" t="s">
        <v>166</v>
      </c>
      <c r="C29">
        <v>2017</v>
      </c>
      <c r="D29" t="s">
        <v>167</v>
      </c>
      <c r="E29" t="str">
        <f>HYPERLINK("http://www.tandfonline.com/doi/abs/10.1080/09537287.2016.1237686","http://www.tandfonline.com/doi/abs/10.1080/09537287.2016.1237686")</f>
        <v>http://www.tandfonline.com/doi/abs/10.1080/09537287.2016.1237686</v>
      </c>
    </row>
    <row r="30" spans="1:5" x14ac:dyDescent="0.2">
      <c r="A30" t="s">
        <v>168</v>
      </c>
      <c r="B30" t="s">
        <v>169</v>
      </c>
      <c r="C30">
        <v>2013</v>
      </c>
      <c r="D30" t="s">
        <v>170</v>
      </c>
      <c r="E30" t="str">
        <f>HYPERLINK("http://ieeexplore.ieee.org/abstract/document/6700280/","http://ieeexplore.ieee.org/abstract/document/6700280/")</f>
        <v>http://ieeexplore.ieee.org/abstract/document/6700280/</v>
      </c>
    </row>
    <row r="31" spans="1:5" x14ac:dyDescent="0.2">
      <c r="A31" t="s">
        <v>171</v>
      </c>
      <c r="B31" t="s">
        <v>172</v>
      </c>
      <c r="C31">
        <v>2016</v>
      </c>
      <c r="D31" t="s">
        <v>38</v>
      </c>
      <c r="E31" t="str">
        <f>HYPERLINK("http://ieeexplore.ieee.org/abstract/document/7733729/","http://ieeexplore.ieee.org/abstract/document/7733729/")</f>
        <v>http://ieeexplore.ieee.org/abstract/document/7733729/</v>
      </c>
    </row>
    <row r="32" spans="1:5" x14ac:dyDescent="0.2">
      <c r="A32" t="s">
        <v>173</v>
      </c>
      <c r="B32" t="s">
        <v>174</v>
      </c>
      <c r="C32">
        <v>2015</v>
      </c>
      <c r="D32" t="s">
        <v>38</v>
      </c>
      <c r="E32" t="str">
        <f>HYPERLINK("http://ieeexplore.ieee.org/abstract/document/7301453/","http://ieeexplore.ieee.org/abstract/document/7301453/")</f>
        <v>http://ieeexplore.ieee.org/abstract/document/7301453/</v>
      </c>
    </row>
    <row r="33" spans="1:5" x14ac:dyDescent="0.2">
      <c r="A33" t="s">
        <v>12</v>
      </c>
      <c r="B33" t="s">
        <v>13</v>
      </c>
      <c r="C33">
        <v>2000</v>
      </c>
      <c r="D33" t="s">
        <v>14</v>
      </c>
      <c r="E33" t="s">
        <v>15</v>
      </c>
    </row>
    <row r="34" spans="1:5" x14ac:dyDescent="0.2">
      <c r="A34" t="s">
        <v>175</v>
      </c>
      <c r="B34" t="s">
        <v>176</v>
      </c>
      <c r="C34">
        <v>2015</v>
      </c>
      <c r="D34" t="s">
        <v>177</v>
      </c>
      <c r="E34" t="s">
        <v>178</v>
      </c>
    </row>
    <row r="35" spans="1:5" x14ac:dyDescent="0.2">
      <c r="A35" t="s">
        <v>179</v>
      </c>
      <c r="B35" t="s">
        <v>180</v>
      </c>
      <c r="C35">
        <v>2016</v>
      </c>
      <c r="D35" t="s">
        <v>181</v>
      </c>
      <c r="E35" t="str">
        <f>HYPERLINK("http://www.sciencedirect.com/science/article/pii/S2092678216304733","http://www.sciencedirect.com/science/article/pii/S2092678216304733")</f>
        <v>http://www.sciencedirect.com/science/article/pii/S2092678216304733</v>
      </c>
    </row>
    <row r="36" spans="1:5" x14ac:dyDescent="0.2">
      <c r="A36" t="s">
        <v>182</v>
      </c>
      <c r="B36" t="s">
        <v>183</v>
      </c>
      <c r="C36">
        <v>2015</v>
      </c>
      <c r="D36" t="s">
        <v>184</v>
      </c>
      <c r="E36" t="s">
        <v>185</v>
      </c>
    </row>
    <row r="37" spans="1:5" x14ac:dyDescent="0.2">
      <c r="A37" t="s">
        <v>186</v>
      </c>
      <c r="B37" t="s">
        <v>187</v>
      </c>
      <c r="C37">
        <v>2016</v>
      </c>
      <c r="D37" t="s">
        <v>38</v>
      </c>
      <c r="E37" t="str">
        <f>HYPERLINK("http://ieeexplore.ieee.org/abstract/document/7733531/","http://ieeexplore.ieee.org/abstract/document/7733531/")</f>
        <v>http://ieeexplore.ieee.org/abstract/document/7733531/</v>
      </c>
    </row>
    <row r="38" spans="1:5" x14ac:dyDescent="0.2">
      <c r="A38" t="s">
        <v>16</v>
      </c>
      <c r="B38" t="s">
        <v>17</v>
      </c>
      <c r="C38">
        <v>2009</v>
      </c>
      <c r="D38" t="s">
        <v>18</v>
      </c>
      <c r="E38" t="s">
        <v>19</v>
      </c>
    </row>
    <row r="39" spans="1:5" x14ac:dyDescent="0.2">
      <c r="A39" t="s">
        <v>188</v>
      </c>
      <c r="B39" t="s">
        <v>189</v>
      </c>
      <c r="C39">
        <v>2015</v>
      </c>
      <c r="D39" t="s">
        <v>190</v>
      </c>
      <c r="E39" t="str">
        <f>HYPERLINK("http://www.sciencedirect.com/science/article/pii/S2405896315007089","http://www.sciencedirect.com/science/article/pii/S2405896315007089")</f>
        <v>http://www.sciencedirect.com/science/article/pii/S2405896315007089</v>
      </c>
    </row>
    <row r="40" spans="1:5" x14ac:dyDescent="0.2">
      <c r="A40" t="s">
        <v>191</v>
      </c>
      <c r="B40" t="s">
        <v>192</v>
      </c>
      <c r="C40">
        <v>2015</v>
      </c>
      <c r="D40" t="s">
        <v>193</v>
      </c>
      <c r="E40" t="str">
        <f>HYPERLINK("http://www.sciencedirect.com/science/article/pii/S2212827115002851","http://www.sciencedirect.com/science/article/pii/S2212827115002851")</f>
        <v>http://www.sciencedirect.com/science/article/pii/S2212827115002851</v>
      </c>
    </row>
    <row r="41" spans="1:5" x14ac:dyDescent="0.2">
      <c r="A41" t="s">
        <v>194</v>
      </c>
      <c r="B41" t="s">
        <v>195</v>
      </c>
      <c r="C41">
        <v>2016</v>
      </c>
      <c r="D41" t="s">
        <v>196</v>
      </c>
      <c r="E41" t="str">
        <f>HYPERLINK("http://www.sciencedirect.com/science/article/pii/S0007850616301615","http://www.sciencedirect.com/science/article/pii/S0007850616301615")</f>
        <v>http://www.sciencedirect.com/science/article/pii/S0007850616301615</v>
      </c>
    </row>
    <row r="42" spans="1:5" x14ac:dyDescent="0.2">
      <c r="A42" t="s">
        <v>197</v>
      </c>
      <c r="B42" t="s">
        <v>198</v>
      </c>
      <c r="C42">
        <v>2015</v>
      </c>
      <c r="D42" t="s">
        <v>38</v>
      </c>
      <c r="E42" t="str">
        <f>HYPERLINK("http://ieeexplore.ieee.org/abstract/document/7301474/","http://ieeexplore.ieee.org/abstract/document/7301474/")</f>
        <v>http://ieeexplore.ieee.org/abstract/document/7301474/</v>
      </c>
    </row>
    <row r="43" spans="1:5" x14ac:dyDescent="0.2">
      <c r="A43" t="s">
        <v>199</v>
      </c>
      <c r="B43" t="s">
        <v>200</v>
      </c>
      <c r="C43">
        <v>2016</v>
      </c>
      <c r="D43" t="s">
        <v>201</v>
      </c>
      <c r="E43" t="s">
        <v>202</v>
      </c>
    </row>
    <row r="44" spans="1:5" x14ac:dyDescent="0.2">
      <c r="A44" t="s">
        <v>203</v>
      </c>
      <c r="B44" t="s">
        <v>204</v>
      </c>
      <c r="C44">
        <v>2016</v>
      </c>
      <c r="D44" t="s">
        <v>38</v>
      </c>
      <c r="E44" t="s">
        <v>205</v>
      </c>
    </row>
    <row r="45" spans="1:5" x14ac:dyDescent="0.2">
      <c r="A45" t="s">
        <v>206</v>
      </c>
      <c r="B45" t="s">
        <v>207</v>
      </c>
      <c r="C45">
        <v>2014</v>
      </c>
      <c r="D45" t="s">
        <v>208</v>
      </c>
      <c r="E45" t="s">
        <v>209</v>
      </c>
    </row>
    <row r="46" spans="1:5" x14ac:dyDescent="0.2">
      <c r="A46" t="s">
        <v>210</v>
      </c>
      <c r="B46" t="s">
        <v>211</v>
      </c>
      <c r="C46">
        <v>2005</v>
      </c>
      <c r="D46" t="s">
        <v>212</v>
      </c>
      <c r="E46" t="s">
        <v>213</v>
      </c>
    </row>
    <row r="47" spans="1:5" x14ac:dyDescent="0.2">
      <c r="A47" t="s">
        <v>214</v>
      </c>
      <c r="B47" t="s">
        <v>215</v>
      </c>
      <c r="C47">
        <v>2016</v>
      </c>
      <c r="D47" t="s">
        <v>216</v>
      </c>
      <c r="E47" t="str">
        <f>HYPERLINK("http://ws680.nist.gov/publication/get_pdf.cfm?pub_id=920910","http://ws680.nist.gov/publication/get_pdf.cfm?pub_id=920910")</f>
        <v>http://ws680.nist.gov/publication/get_pdf.cfm?pub_id=920910</v>
      </c>
    </row>
    <row r="48" spans="1:5" x14ac:dyDescent="0.2">
      <c r="A48" t="s">
        <v>217</v>
      </c>
      <c r="B48" t="s">
        <v>218</v>
      </c>
      <c r="C48">
        <v>2013</v>
      </c>
      <c r="D48" t="s">
        <v>219</v>
      </c>
      <c r="E48" t="s">
        <v>220</v>
      </c>
    </row>
    <row r="49" spans="1:5" x14ac:dyDescent="0.2">
      <c r="A49" t="s">
        <v>221</v>
      </c>
      <c r="B49" t="s">
        <v>222</v>
      </c>
      <c r="C49">
        <v>2014</v>
      </c>
      <c r="D49" t="s">
        <v>223</v>
      </c>
      <c r="E49" t="s">
        <v>224</v>
      </c>
    </row>
    <row r="50" spans="1:5" x14ac:dyDescent="0.2">
      <c r="A50" t="s">
        <v>225</v>
      </c>
      <c r="B50" t="s">
        <v>226</v>
      </c>
      <c r="C50">
        <v>2007</v>
      </c>
      <c r="D50" t="s">
        <v>38</v>
      </c>
      <c r="E50" t="str">
        <f>HYPERLINK("http://ieeexplore.ieee.org/abstract/document/4416789/","http://ieeexplore.ieee.org/abstract/document/4416789/")</f>
        <v>http://ieeexplore.ieee.org/abstract/document/4416789/</v>
      </c>
    </row>
    <row r="51" spans="1:5" x14ac:dyDescent="0.2">
      <c r="A51" t="s">
        <v>227</v>
      </c>
      <c r="B51" t="s">
        <v>228</v>
      </c>
      <c r="C51">
        <v>2008</v>
      </c>
      <c r="D51" t="s">
        <v>38</v>
      </c>
      <c r="E51" t="s">
        <v>229</v>
      </c>
    </row>
    <row r="52" spans="1:5" x14ac:dyDescent="0.2">
      <c r="A52" t="s">
        <v>230</v>
      </c>
      <c r="B52" t="s">
        <v>231</v>
      </c>
      <c r="C52">
        <v>2015</v>
      </c>
      <c r="D52" t="s">
        <v>232</v>
      </c>
      <c r="E52" t="s">
        <v>233</v>
      </c>
    </row>
    <row r="53" spans="1:5" x14ac:dyDescent="0.2">
      <c r="A53" t="s">
        <v>234</v>
      </c>
      <c r="B53" t="s">
        <v>235</v>
      </c>
      <c r="C53">
        <v>2013</v>
      </c>
      <c r="D53" t="s">
        <v>236</v>
      </c>
      <c r="E53" t="s">
        <v>237</v>
      </c>
    </row>
    <row r="54" spans="1:5" x14ac:dyDescent="0.2">
      <c r="A54" t="s">
        <v>238</v>
      </c>
      <c r="B54" t="s">
        <v>239</v>
      </c>
      <c r="C54">
        <v>2012</v>
      </c>
      <c r="D54" t="s">
        <v>170</v>
      </c>
      <c r="E54" t="s">
        <v>240</v>
      </c>
    </row>
    <row r="55" spans="1:5" x14ac:dyDescent="0.2">
      <c r="A55" t="s">
        <v>20</v>
      </c>
      <c r="B55" t="s">
        <v>21</v>
      </c>
      <c r="C55">
        <v>2013</v>
      </c>
      <c r="D55" t="s">
        <v>22</v>
      </c>
      <c r="E55" t="s">
        <v>23</v>
      </c>
    </row>
    <row r="56" spans="1:5" x14ac:dyDescent="0.2">
      <c r="A56" t="s">
        <v>24</v>
      </c>
      <c r="B56" t="s">
        <v>25</v>
      </c>
      <c r="C56">
        <v>2014</v>
      </c>
      <c r="D56" t="s">
        <v>26</v>
      </c>
      <c r="E56" t="s">
        <v>27</v>
      </c>
    </row>
    <row r="57" spans="1:5" x14ac:dyDescent="0.2">
      <c r="A57" t="s">
        <v>241</v>
      </c>
      <c r="B57" t="s">
        <v>242</v>
      </c>
      <c r="C57">
        <v>2016</v>
      </c>
      <c r="D57" t="s">
        <v>243</v>
      </c>
      <c r="E57" t="s">
        <v>244</v>
      </c>
    </row>
    <row r="58" spans="1:5" x14ac:dyDescent="0.2">
      <c r="A58" t="s">
        <v>245</v>
      </c>
      <c r="B58" t="s">
        <v>246</v>
      </c>
      <c r="C58">
        <v>2010</v>
      </c>
      <c r="D58" t="s">
        <v>247</v>
      </c>
      <c r="E58" t="s">
        <v>248</v>
      </c>
    </row>
    <row r="59" spans="1:5" x14ac:dyDescent="0.2">
      <c r="A59" t="s">
        <v>249</v>
      </c>
      <c r="B59" t="s">
        <v>250</v>
      </c>
      <c r="C59">
        <v>2016</v>
      </c>
      <c r="D59" t="s">
        <v>251</v>
      </c>
      <c r="E59" t="str">
        <f>HYPERLINK("https://www.researchgate.net/profile/Thomas_Uslaender/publication/312164877_Co-Design_of_Requirements_and_Architectural_Artefacts_for_Industrial_Internet_Applications/links/5873983208ae329d621cf777.pdf","https://www.researchgate.net/profile/Thomas_Uslaender/publication/312164877_Co-Design_of_Requirements_and_Architectural_Artefacts_for_Industrial_Internet_Applications/links/5873983208ae329d621cf777.pdf")</f>
        <v>https://www.researchgate.net/profile/Thomas_Uslaender/publication/312164877_Co-Design_of_Requirements_and_Architectural_Artefacts_for_Industrial_Internet_Applications/links/5873983208ae329d621cf777.pdf</v>
      </c>
    </row>
    <row r="60" spans="1:5" x14ac:dyDescent="0.2">
      <c r="A60" t="s">
        <v>252</v>
      </c>
      <c r="B60" t="s">
        <v>253</v>
      </c>
      <c r="C60">
        <v>2015</v>
      </c>
      <c r="D60" t="s">
        <v>254</v>
      </c>
      <c r="E60" t="s">
        <v>255</v>
      </c>
    </row>
    <row r="61" spans="1:5" x14ac:dyDescent="0.2">
      <c r="A61" t="s">
        <v>256</v>
      </c>
      <c r="B61" t="s">
        <v>257</v>
      </c>
      <c r="C61">
        <v>2013</v>
      </c>
      <c r="D61" t="s">
        <v>258</v>
      </c>
      <c r="E61" t="str">
        <f>HYPERLINK("http://link.springer.com/chapter/10.1007/978-3-319-00557-7_11","http://link.springer.com/chapter/10.1007/978-3-319-00557-7_11")</f>
        <v>http://link.springer.com/chapter/10.1007/978-3-319-00557-7_11</v>
      </c>
    </row>
    <row r="62" spans="1:5" x14ac:dyDescent="0.2">
      <c r="A62" t="s">
        <v>259</v>
      </c>
      <c r="B62" t="s">
        <v>260</v>
      </c>
      <c r="C62">
        <v>2008</v>
      </c>
      <c r="D62" t="s">
        <v>261</v>
      </c>
      <c r="E62" t="s">
        <v>262</v>
      </c>
    </row>
    <row r="63" spans="1:5" x14ac:dyDescent="0.2">
      <c r="A63" t="s">
        <v>263</v>
      </c>
      <c r="B63" t="s">
        <v>264</v>
      </c>
      <c r="C63">
        <v>2015</v>
      </c>
      <c r="D63" t="s">
        <v>265</v>
      </c>
      <c r="E63" t="s">
        <v>266</v>
      </c>
    </row>
    <row r="64" spans="1:5" x14ac:dyDescent="0.2">
      <c r="A64" t="s">
        <v>28</v>
      </c>
      <c r="B64" t="s">
        <v>29</v>
      </c>
      <c r="C64">
        <v>2015</v>
      </c>
      <c r="D64" t="s">
        <v>30</v>
      </c>
      <c r="E64" t="s">
        <v>31</v>
      </c>
    </row>
    <row r="65" spans="1:5" x14ac:dyDescent="0.2">
      <c r="A65" t="s">
        <v>267</v>
      </c>
      <c r="B65" t="s">
        <v>268</v>
      </c>
      <c r="C65">
        <v>2012</v>
      </c>
      <c r="D65" t="s">
        <v>269</v>
      </c>
      <c r="E65" t="s">
        <v>270</v>
      </c>
    </row>
    <row r="66" spans="1:5" x14ac:dyDescent="0.2">
      <c r="A66" t="s">
        <v>271</v>
      </c>
      <c r="B66" t="s">
        <v>272</v>
      </c>
      <c r="C66">
        <v>2016</v>
      </c>
      <c r="D66" t="s">
        <v>30</v>
      </c>
      <c r="E66" t="str">
        <f>HYPERLINK("http://www.sciencedirect.com/science/article/pii/S2212827115011555","http://www.sciencedirect.com/science/article/pii/S2212827115011555")</f>
        <v>http://www.sciencedirect.com/science/article/pii/S2212827115011555</v>
      </c>
    </row>
    <row r="67" spans="1:5" x14ac:dyDescent="0.2">
      <c r="A67" t="s">
        <v>273</v>
      </c>
      <c r="B67" t="s">
        <v>274</v>
      </c>
      <c r="C67">
        <v>2016</v>
      </c>
      <c r="D67" t="s">
        <v>275</v>
      </c>
      <c r="E67" t="s">
        <v>276</v>
      </c>
    </row>
    <row r="68" spans="1:5" x14ac:dyDescent="0.2">
      <c r="A68" t="s">
        <v>32</v>
      </c>
      <c r="B68" t="s">
        <v>33</v>
      </c>
      <c r="C68">
        <v>2015</v>
      </c>
      <c r="D68" t="s">
        <v>34</v>
      </c>
      <c r="E68" t="s">
        <v>35</v>
      </c>
    </row>
    <row r="69" spans="1:5" x14ac:dyDescent="0.2">
      <c r="A69" t="s">
        <v>277</v>
      </c>
      <c r="B69" t="s">
        <v>278</v>
      </c>
      <c r="C69">
        <v>2016</v>
      </c>
      <c r="D69" t="s">
        <v>279</v>
      </c>
      <c r="E69" t="s">
        <v>280</v>
      </c>
    </row>
    <row r="70" spans="1:5" x14ac:dyDescent="0.2">
      <c r="A70" t="s">
        <v>281</v>
      </c>
      <c r="B70" t="s">
        <v>282</v>
      </c>
      <c r="C70">
        <v>2016</v>
      </c>
      <c r="D70" t="s">
        <v>279</v>
      </c>
      <c r="E70" t="str">
        <f>HYPERLINK("https://www.degruyter.com/view/j/auto.2016.64.issue-4/auto-2015-0076/auto-2015-0076.xml","https://www.degruyter.com/view/j/auto.2016.64.issue-4/auto-2015-0076/auto-2015-0076.xml")</f>
        <v>https://www.degruyter.com/view/j/auto.2016.64.issue-4/auto-2015-0076/auto-2015-0076.xml</v>
      </c>
    </row>
    <row r="71" spans="1:5" x14ac:dyDescent="0.2">
      <c r="A71" t="s">
        <v>283</v>
      </c>
      <c r="B71" t="s">
        <v>284</v>
      </c>
      <c r="C71">
        <v>2013</v>
      </c>
      <c r="D71" t="s">
        <v>285</v>
      </c>
      <c r="E71" t="s">
        <v>286</v>
      </c>
    </row>
    <row r="72" spans="1:5" x14ac:dyDescent="0.2">
      <c r="A72" t="s">
        <v>287</v>
      </c>
      <c r="B72" t="s">
        <v>288</v>
      </c>
      <c r="C72">
        <v>2017</v>
      </c>
      <c r="D72" t="s">
        <v>289</v>
      </c>
      <c r="E72" t="s">
        <v>290</v>
      </c>
    </row>
    <row r="73" spans="1:5" x14ac:dyDescent="0.2">
      <c r="A73" t="s">
        <v>291</v>
      </c>
      <c r="B73" t="s">
        <v>292</v>
      </c>
      <c r="C73">
        <v>2012</v>
      </c>
      <c r="D73" t="s">
        <v>293</v>
      </c>
      <c r="E73" t="s">
        <v>294</v>
      </c>
    </row>
    <row r="74" spans="1:5" x14ac:dyDescent="0.2">
      <c r="A74" t="s">
        <v>295</v>
      </c>
      <c r="B74" t="s">
        <v>296</v>
      </c>
      <c r="C74">
        <v>2010</v>
      </c>
      <c r="D74" t="s">
        <v>153</v>
      </c>
      <c r="E74" t="s">
        <v>297</v>
      </c>
    </row>
    <row r="75" spans="1:5" x14ac:dyDescent="0.2">
      <c r="A75" t="s">
        <v>298</v>
      </c>
      <c r="B75" t="s">
        <v>299</v>
      </c>
      <c r="C75">
        <v>2016</v>
      </c>
      <c r="D75" t="s">
        <v>170</v>
      </c>
      <c r="E75" t="str">
        <f>HYPERLINK("http://ieeexplore.ieee.org/abstract/document/7793468/","http://ieeexplore.ieee.org/abstract/document/7793468/")</f>
        <v>http://ieeexplore.ieee.org/abstract/document/7793468/</v>
      </c>
    </row>
    <row r="76" spans="1:5" x14ac:dyDescent="0.2">
      <c r="A76" t="s">
        <v>36</v>
      </c>
      <c r="B76" t="s">
        <v>37</v>
      </c>
      <c r="C76">
        <v>2017</v>
      </c>
      <c r="D76" t="s">
        <v>38</v>
      </c>
      <c r="E76" t="s">
        <v>39</v>
      </c>
    </row>
    <row r="77" spans="1:5" x14ac:dyDescent="0.2">
      <c r="A77" t="s">
        <v>300</v>
      </c>
      <c r="B77" t="s">
        <v>301</v>
      </c>
      <c r="C77">
        <v>2015</v>
      </c>
      <c r="D77" t="s">
        <v>302</v>
      </c>
      <c r="E77" t="str">
        <f>HYPERLINK("http://link.springer.com/article/10.1007/s10845-015-1063-3","http://link.springer.com/article/10.1007/s10845-015-1063-3")</f>
        <v>http://link.springer.com/article/10.1007/s10845-015-1063-3</v>
      </c>
    </row>
    <row r="78" spans="1:5" x14ac:dyDescent="0.2">
      <c r="A78" t="s">
        <v>303</v>
      </c>
      <c r="B78" t="s">
        <v>304</v>
      </c>
      <c r="C78">
        <v>2008</v>
      </c>
      <c r="D78" t="s">
        <v>305</v>
      </c>
      <c r="E78" t="str">
        <f>HYPERLINK("https://yadda.icm.edu.pl/baztech/element/bwmeta1.element.baztech-32291f4e-ec88-42ec-a932-ae8ffa3e73cb","https://yadda.icm.edu.pl/baztech/element/bwmeta1.element.baztech-32291f4e-ec88-42ec-a932-ae8ffa3e73cb")</f>
        <v>https://yadda.icm.edu.pl/baztech/element/bwmeta1.element.baztech-32291f4e-ec88-42ec-a932-ae8ffa3e73cb</v>
      </c>
    </row>
    <row r="79" spans="1:5" x14ac:dyDescent="0.2">
      <c r="A79" t="s">
        <v>306</v>
      </c>
      <c r="B79" t="s">
        <v>307</v>
      </c>
      <c r="C79">
        <v>2016</v>
      </c>
      <c r="D79" t="s">
        <v>308</v>
      </c>
      <c r="E79" t="str">
        <f>HYPERLINK("http://www.sciencedirect.com/science/article/pii/S2405896316325538","http://www.sciencedirect.com/science/article/pii/S2405896316325538")</f>
        <v>http://www.sciencedirect.com/science/article/pii/S2405896316325538</v>
      </c>
    </row>
    <row r="80" spans="1:5" x14ac:dyDescent="0.2">
      <c r="A80" t="s">
        <v>162</v>
      </c>
      <c r="B80" t="s">
        <v>309</v>
      </c>
      <c r="C80">
        <v>2004</v>
      </c>
      <c r="D80" t="s">
        <v>164</v>
      </c>
      <c r="E80" t="str">
        <f>HYPERLINK("http://www.emeraldinsight.com/doi/abs/10.1108/01445150410549737","http://www.emeraldinsight.com/doi/abs/10.1108/01445150410549737")</f>
        <v>http://www.emeraldinsight.com/doi/abs/10.1108/01445150410549737</v>
      </c>
    </row>
    <row r="81" spans="1:5" x14ac:dyDescent="0.2">
      <c r="A81" t="s">
        <v>310</v>
      </c>
      <c r="B81" t="s">
        <v>311</v>
      </c>
      <c r="C81">
        <v>2016</v>
      </c>
      <c r="D81" t="s">
        <v>312</v>
      </c>
      <c r="E81" t="s">
        <v>313</v>
      </c>
    </row>
    <row r="82" spans="1:5" x14ac:dyDescent="0.2">
      <c r="A82" t="s">
        <v>314</v>
      </c>
      <c r="B82" t="s">
        <v>315</v>
      </c>
      <c r="C82">
        <v>2004</v>
      </c>
      <c r="D82" t="s">
        <v>316</v>
      </c>
      <c r="E82" t="str">
        <f>HYPERLINK("http://citeseerx.ist.psu.edu/viewdoc/download?doi=10.1.1.507.8124&amp;rep=rep1&amp;type=pdf","http://citeseerx.ist.psu.edu/viewdoc/download?doi=10.1.1.507.8124&amp;rep=rep1&amp;type=pdf")</f>
        <v>http://citeseerx.ist.psu.edu/viewdoc/download?doi=10.1.1.507.8124&amp;rep=rep1&amp;type=pdf</v>
      </c>
    </row>
    <row r="83" spans="1:5" x14ac:dyDescent="0.2">
      <c r="A83" t="s">
        <v>317</v>
      </c>
      <c r="B83" t="s">
        <v>318</v>
      </c>
      <c r="C83">
        <v>2016</v>
      </c>
      <c r="D83" t="s">
        <v>319</v>
      </c>
      <c r="E83" t="s">
        <v>320</v>
      </c>
    </row>
    <row r="84" spans="1:5" x14ac:dyDescent="0.2">
      <c r="A84" t="s">
        <v>321</v>
      </c>
      <c r="B84" t="s">
        <v>322</v>
      </c>
      <c r="C84">
        <v>2013</v>
      </c>
      <c r="D84" t="s">
        <v>38</v>
      </c>
      <c r="E84" t="str">
        <f>HYPERLINK("http://ieeexplore.ieee.org/abstract/document/6647962/","http://ieeexplore.ieee.org/abstract/document/6647962/")</f>
        <v>http://ieeexplore.ieee.org/abstract/document/6647962/</v>
      </c>
    </row>
    <row r="85" spans="1:5" x14ac:dyDescent="0.2">
      <c r="A85" t="s">
        <v>323</v>
      </c>
      <c r="B85" t="s">
        <v>324</v>
      </c>
      <c r="C85">
        <v>2016</v>
      </c>
      <c r="D85" t="s">
        <v>325</v>
      </c>
      <c r="E85" t="s">
        <v>326</v>
      </c>
    </row>
    <row r="86" spans="1:5" x14ac:dyDescent="0.2">
      <c r="A86" t="s">
        <v>327</v>
      </c>
      <c r="B86" t="s">
        <v>328</v>
      </c>
      <c r="C86">
        <v>2015</v>
      </c>
      <c r="D86" t="s">
        <v>329</v>
      </c>
      <c r="E86" t="str">
        <f>HYPERLINK("https://www.researchgate.net/profile/Maximilian_Speicher/publication/282293186_Enabling_Industry_40_with_holobuilder/links/560ae07208ae840a08d6777a.pdf","https://www.researchgate.net/profile/Maximilian_Speicher/publication/282293186_Enabling_Industry_40_with_holobuilder/links/560ae07208ae840a08d6777a.pdf")</f>
        <v>https://www.researchgate.net/profile/Maximilian_Speicher/publication/282293186_Enabling_Industry_40_with_holobuilder/links/560ae07208ae840a08d6777a.pdf</v>
      </c>
    </row>
    <row r="87" spans="1:5" x14ac:dyDescent="0.2">
      <c r="A87" t="s">
        <v>330</v>
      </c>
      <c r="B87" t="s">
        <v>331</v>
      </c>
      <c r="C87">
        <v>2015</v>
      </c>
      <c r="D87" t="s">
        <v>332</v>
      </c>
      <c r="E87" t="str">
        <f>HYPERLINK("http://link.springer.com/article/10.1007/s40684-015-0025-8","http://link.springer.com/article/10.1007/s40684-015-0025-8")</f>
        <v>http://link.springer.com/article/10.1007/s40684-015-0025-8</v>
      </c>
    </row>
    <row r="88" spans="1:5" x14ac:dyDescent="0.2">
      <c r="A88" t="s">
        <v>333</v>
      </c>
      <c r="B88" t="s">
        <v>334</v>
      </c>
      <c r="C88">
        <v>2016</v>
      </c>
      <c r="D88" t="s">
        <v>335</v>
      </c>
      <c r="E88" t="s">
        <v>336</v>
      </c>
    </row>
    <row r="89" spans="1:5" x14ac:dyDescent="0.2">
      <c r="A89" t="s">
        <v>40</v>
      </c>
      <c r="B89" t="s">
        <v>41</v>
      </c>
      <c r="C89">
        <v>2017</v>
      </c>
      <c r="D89" t="s">
        <v>42</v>
      </c>
      <c r="E89" t="s">
        <v>43</v>
      </c>
    </row>
    <row r="90" spans="1:5" x14ac:dyDescent="0.2">
      <c r="A90" t="s">
        <v>337</v>
      </c>
      <c r="B90" t="s">
        <v>338</v>
      </c>
      <c r="C90">
        <v>2011</v>
      </c>
      <c r="D90" t="s">
        <v>339</v>
      </c>
      <c r="E90" t="str">
        <f>HYPERLINK("https://www.researchgate.net/profile/Asif_Rashid6/publication/241553117_ERP_Lifecycle_Management_for_Aerospace_Smart_Factory_A_Multidisciplinary_Approach/links/0deec5365351ee6805000000.pdf","https://www.researchgate.net/profile/Asif_Rashid6/publication/241553117_ERP_Lifecycle_Management_for_Aerospace_Smart_Factory_A_Multidisciplinary_Approach/links/0deec5365351ee6805000000.pdf")</f>
        <v>https://www.researchgate.net/profile/Asif_Rashid6/publication/241553117_ERP_Lifecycle_Management_for_Aerospace_Smart_Factory_A_Multidisciplinary_Approach/links/0deec5365351ee6805000000.pdf</v>
      </c>
    </row>
    <row r="91" spans="1:5" x14ac:dyDescent="0.2">
      <c r="A91" t="s">
        <v>340</v>
      </c>
      <c r="B91" t="s">
        <v>341</v>
      </c>
      <c r="C91">
        <v>2003</v>
      </c>
      <c r="D91" t="s">
        <v>70</v>
      </c>
      <c r="E91" t="str">
        <f>HYPERLINK("http://www.tandfonline.com/doi/abs/10.1080/0951192031000089165","http://www.tandfonline.com/doi/abs/10.1080/0951192031000089165")</f>
        <v>http://www.tandfonline.com/doi/abs/10.1080/0951192031000089165</v>
      </c>
    </row>
    <row r="92" spans="1:5" x14ac:dyDescent="0.2">
      <c r="A92" t="s">
        <v>342</v>
      </c>
      <c r="B92" t="s">
        <v>343</v>
      </c>
      <c r="C92">
        <v>2008</v>
      </c>
      <c r="D92" t="s">
        <v>38</v>
      </c>
      <c r="E92" t="str">
        <f>HYPERLINK("http://ieeexplore.ieee.org/abstract/document/4638539/","http://ieeexplore.ieee.org/abstract/document/4638539/")</f>
        <v>http://ieeexplore.ieee.org/abstract/document/4638539/</v>
      </c>
    </row>
    <row r="93" spans="1:5" x14ac:dyDescent="0.2">
      <c r="A93" t="s">
        <v>344</v>
      </c>
      <c r="B93" t="s">
        <v>345</v>
      </c>
      <c r="C93">
        <v>2013</v>
      </c>
      <c r="D93" t="s">
        <v>170</v>
      </c>
      <c r="E93" t="str">
        <f>HYPERLINK("http://ieeexplore.ieee.org/abstract/document/6700281/","http://ieeexplore.ieee.org/abstract/document/6700281/")</f>
        <v>http://ieeexplore.ieee.org/abstract/document/6700281/</v>
      </c>
    </row>
    <row r="94" spans="1:5" x14ac:dyDescent="0.2">
      <c r="A94" t="s">
        <v>346</v>
      </c>
      <c r="B94" t="s">
        <v>347</v>
      </c>
      <c r="C94">
        <v>2008</v>
      </c>
      <c r="D94" t="s">
        <v>348</v>
      </c>
      <c r="E94" t="s">
        <v>349</v>
      </c>
    </row>
    <row r="95" spans="1:5" x14ac:dyDescent="0.2">
      <c r="A95" t="s">
        <v>350</v>
      </c>
      <c r="B95" t="s">
        <v>351</v>
      </c>
      <c r="C95">
        <v>2015</v>
      </c>
      <c r="D95" t="s">
        <v>352</v>
      </c>
      <c r="E95" t="s">
        <v>353</v>
      </c>
    </row>
    <row r="96" spans="1:5" x14ac:dyDescent="0.2">
      <c r="A96" t="s">
        <v>354</v>
      </c>
      <c r="B96" t="s">
        <v>355</v>
      </c>
      <c r="C96">
        <v>2016</v>
      </c>
      <c r="D96" t="s">
        <v>356</v>
      </c>
      <c r="E96" t="str">
        <f>HYPERLINK("http://dl.acm.org/citation.cfm?id=2866623","http://dl.acm.org/citation.cfm?id=2866623")</f>
        <v>http://dl.acm.org/citation.cfm?id=2866623</v>
      </c>
    </row>
    <row r="97" spans="1:5" x14ac:dyDescent="0.2">
      <c r="A97" t="s">
        <v>357</v>
      </c>
      <c r="B97" t="s">
        <v>358</v>
      </c>
      <c r="C97">
        <v>2016</v>
      </c>
      <c r="D97" t="s">
        <v>359</v>
      </c>
      <c r="E97" t="s">
        <v>360</v>
      </c>
    </row>
    <row r="98" spans="1:5" x14ac:dyDescent="0.2">
      <c r="A98" t="s">
        <v>361</v>
      </c>
      <c r="B98" t="s">
        <v>362</v>
      </c>
      <c r="C98">
        <v>2012</v>
      </c>
      <c r="D98" t="s">
        <v>38</v>
      </c>
      <c r="E98" t="str">
        <f>HYPERLINK("http://ieeexplore.ieee.org/abstract/document/6489543/","http://ieeexplore.ieee.org/abstract/document/6489543/")</f>
        <v>http://ieeexplore.ieee.org/abstract/document/6489543/</v>
      </c>
    </row>
    <row r="99" spans="1:5" x14ac:dyDescent="0.2">
      <c r="A99" t="s">
        <v>363</v>
      </c>
      <c r="B99" t="s">
        <v>364</v>
      </c>
      <c r="C99">
        <v>2015</v>
      </c>
      <c r="D99" t="s">
        <v>365</v>
      </c>
      <c r="E99" t="str">
        <f>HYPERLINK("http://ieeexplore.ieee.org/abstract/document/7223355/","http://ieeexplore.ieee.org/abstract/document/7223355/")</f>
        <v>http://ieeexplore.ieee.org/abstract/document/7223355/</v>
      </c>
    </row>
    <row r="100" spans="1:5" x14ac:dyDescent="0.2">
      <c r="A100" t="s">
        <v>366</v>
      </c>
      <c r="B100" t="s">
        <v>367</v>
      </c>
      <c r="C100">
        <v>2016</v>
      </c>
      <c r="D100" t="s">
        <v>368</v>
      </c>
      <c r="E100" t="s">
        <v>369</v>
      </c>
    </row>
    <row r="101" spans="1:5" x14ac:dyDescent="0.2">
      <c r="A101" t="s">
        <v>44</v>
      </c>
      <c r="B101" t="s">
        <v>45</v>
      </c>
      <c r="C101">
        <v>2017</v>
      </c>
      <c r="D101" t="s">
        <v>46</v>
      </c>
      <c r="E101" t="s">
        <v>47</v>
      </c>
    </row>
    <row r="102" spans="1:5" x14ac:dyDescent="0.2">
      <c r="A102" t="s">
        <v>370</v>
      </c>
      <c r="B102" t="s">
        <v>371</v>
      </c>
      <c r="C102">
        <v>2016</v>
      </c>
      <c r="D102" t="s">
        <v>372</v>
      </c>
      <c r="E102" t="str">
        <f>HYPERLINK("http://ieomsociety.org/ieom_2016/pdfs/431.pdf","http://ieomsociety.org/ieom_2016/pdfs/431.pdf")</f>
        <v>http://ieomsociety.org/ieom_2016/pdfs/431.pdf</v>
      </c>
    </row>
    <row r="103" spans="1:5" x14ac:dyDescent="0.2">
      <c r="A103" t="s">
        <v>373</v>
      </c>
      <c r="B103" t="s">
        <v>374</v>
      </c>
      <c r="C103">
        <v>2015</v>
      </c>
      <c r="D103" t="s">
        <v>375</v>
      </c>
      <c r="E103" t="str">
        <f>HYPERLINK("https://pdfs.semanticscholar.org/bb7c/32273d63cb80f6ad7830c924a9f13304ad78.pdf","https://pdfs.semanticscholar.org/bb7c/32273d63cb80f6ad7830c924a9f13304ad78.pdf")</f>
        <v>https://pdfs.semanticscholar.org/bb7c/32273d63cb80f6ad7830c924a9f13304ad78.pdf</v>
      </c>
    </row>
    <row r="104" spans="1:5" x14ac:dyDescent="0.2">
      <c r="A104" t="s">
        <v>376</v>
      </c>
      <c r="B104" t="s">
        <v>377</v>
      </c>
      <c r="C104">
        <v>2012</v>
      </c>
      <c r="D104" t="s">
        <v>378</v>
      </c>
      <c r="E104" t="s">
        <v>379</v>
      </c>
    </row>
    <row r="105" spans="1:5" x14ac:dyDescent="0.2">
      <c r="A105" t="s">
        <v>380</v>
      </c>
      <c r="B105" t="s">
        <v>381</v>
      </c>
      <c r="C105">
        <v>2015</v>
      </c>
      <c r="D105" t="s">
        <v>96</v>
      </c>
      <c r="E105" t="str">
        <f>HYPERLINK("http://link.springer.com/article/10.1007/s00170-015-7037-y","http://link.springer.com/article/10.1007/s00170-015-7037-y")</f>
        <v>http://link.springer.com/article/10.1007/s00170-015-7037-y</v>
      </c>
    </row>
    <row r="106" spans="1:5" x14ac:dyDescent="0.2">
      <c r="A106" t="s">
        <v>382</v>
      </c>
      <c r="B106" t="s">
        <v>383</v>
      </c>
      <c r="C106">
        <v>2016</v>
      </c>
      <c r="D106" t="s">
        <v>170</v>
      </c>
      <c r="E106" t="str">
        <f>HYPERLINK("http://ieeexplore.ieee.org/abstract/document/7793785/","http://ieeexplore.ieee.org/abstract/document/7793785/")</f>
        <v>http://ieeexplore.ieee.org/abstract/document/7793785/</v>
      </c>
    </row>
    <row r="107" spans="1:5" x14ac:dyDescent="0.2">
      <c r="A107" t="s">
        <v>384</v>
      </c>
      <c r="B107" t="s">
        <v>385</v>
      </c>
      <c r="C107">
        <v>2015</v>
      </c>
      <c r="D107" t="s">
        <v>386</v>
      </c>
      <c r="E107" t="str">
        <f>HYPERLINK("http://ieeexplore.ieee.org/abstract/document/7274681/","http://ieeexplore.ieee.org/abstract/document/7274681/")</f>
        <v>http://ieeexplore.ieee.org/abstract/document/7274681/</v>
      </c>
    </row>
    <row r="108" spans="1:5" x14ac:dyDescent="0.2">
      <c r="A108" t="s">
        <v>387</v>
      </c>
      <c r="B108" t="s">
        <v>388</v>
      </c>
      <c r="C108">
        <v>2014</v>
      </c>
      <c r="D108" t="s">
        <v>389</v>
      </c>
      <c r="E108" t="str">
        <f>HYPERLINK("https://www.researchgate.net/publication/266967813_Implementation_of_an_AutomationML-Interface_in_the_digital_factory_simulation")</f>
        <v>https://www.researchgate.net/publication/266967813_Implementation_of_an_AutomationML-Interface_in_the_digital_factory_simulation</v>
      </c>
    </row>
    <row r="109" spans="1:5" x14ac:dyDescent="0.2">
      <c r="A109" t="s">
        <v>390</v>
      </c>
      <c r="B109" t="s">
        <v>391</v>
      </c>
      <c r="C109">
        <v>2013</v>
      </c>
      <c r="D109" t="s">
        <v>285</v>
      </c>
      <c r="E109" t="str">
        <f>HYPERLINK("http://www.sciencedirect.com/science/article/pii/S1877705813013921","http://www.sciencedirect.com/science/article/pii/S1877705813013921")</f>
        <v>http://www.sciencedirect.com/science/article/pii/S1877705813013921</v>
      </c>
    </row>
    <row r="110" spans="1:5" x14ac:dyDescent="0.2">
      <c r="A110" t="s">
        <v>392</v>
      </c>
      <c r="B110" t="s">
        <v>393</v>
      </c>
      <c r="C110">
        <v>2015</v>
      </c>
      <c r="D110" t="s">
        <v>394</v>
      </c>
      <c r="E110" t="s">
        <v>395</v>
      </c>
    </row>
    <row r="111" spans="1:5" x14ac:dyDescent="0.2">
      <c r="A111" t="s">
        <v>48</v>
      </c>
      <c r="B111" t="s">
        <v>49</v>
      </c>
      <c r="C111">
        <v>2014</v>
      </c>
      <c r="D111" t="s">
        <v>50</v>
      </c>
      <c r="E111" t="s">
        <v>51</v>
      </c>
    </row>
    <row r="112" spans="1:5" x14ac:dyDescent="0.2">
      <c r="A112" t="s">
        <v>52</v>
      </c>
      <c r="B112" t="s">
        <v>53</v>
      </c>
      <c r="C112">
        <v>2017</v>
      </c>
      <c r="D112" t="s">
        <v>54</v>
      </c>
      <c r="E112" t="s">
        <v>55</v>
      </c>
    </row>
    <row r="113" spans="1:5" x14ac:dyDescent="0.2">
      <c r="A113" t="s">
        <v>396</v>
      </c>
      <c r="B113" t="s">
        <v>397</v>
      </c>
      <c r="C113">
        <v>2016</v>
      </c>
      <c r="D113" t="s">
        <v>398</v>
      </c>
      <c r="E113" t="s">
        <v>399</v>
      </c>
    </row>
    <row r="114" spans="1:5" x14ac:dyDescent="0.2">
      <c r="A114" t="s">
        <v>400</v>
      </c>
      <c r="B114" t="s">
        <v>401</v>
      </c>
      <c r="C114">
        <v>2016</v>
      </c>
      <c r="D114" t="s">
        <v>402</v>
      </c>
      <c r="E114" t="s">
        <v>403</v>
      </c>
    </row>
    <row r="115" spans="1:5" x14ac:dyDescent="0.2">
      <c r="A115" t="s">
        <v>404</v>
      </c>
      <c r="B115" t="s">
        <v>405</v>
      </c>
      <c r="C115">
        <v>2015</v>
      </c>
      <c r="D115" t="s">
        <v>406</v>
      </c>
      <c r="E115" t="s">
        <v>407</v>
      </c>
    </row>
    <row r="116" spans="1:5" x14ac:dyDescent="0.2">
      <c r="A116" t="s">
        <v>408</v>
      </c>
      <c r="B116" t="s">
        <v>409</v>
      </c>
      <c r="C116">
        <v>2011</v>
      </c>
      <c r="D116" t="s">
        <v>153</v>
      </c>
      <c r="E116" t="str">
        <f>HYPERLINK("http://ieeexplore.ieee.org/abstract/document/6147934/","http://ieeexplore.ieee.org/abstract/document/6147934/")</f>
        <v>http://ieeexplore.ieee.org/abstract/document/6147934/</v>
      </c>
    </row>
    <row r="117" spans="1:5" x14ac:dyDescent="0.2">
      <c r="A117" t="s">
        <v>56</v>
      </c>
      <c r="B117" t="s">
        <v>57</v>
      </c>
      <c r="C117">
        <v>2016</v>
      </c>
      <c r="D117" t="s">
        <v>58</v>
      </c>
      <c r="E117" t="s">
        <v>59</v>
      </c>
    </row>
    <row r="118" spans="1:5" x14ac:dyDescent="0.2">
      <c r="A118" t="s">
        <v>410</v>
      </c>
      <c r="B118" t="s">
        <v>411</v>
      </c>
      <c r="C118">
        <v>2015</v>
      </c>
      <c r="D118" t="s">
        <v>412</v>
      </c>
      <c r="E118" t="s">
        <v>413</v>
      </c>
    </row>
    <row r="119" spans="1:5" x14ac:dyDescent="0.2">
      <c r="A119" t="s">
        <v>414</v>
      </c>
      <c r="B119" t="s">
        <v>415</v>
      </c>
      <c r="C119">
        <v>2010</v>
      </c>
      <c r="D119" t="s">
        <v>416</v>
      </c>
      <c r="E119" t="str">
        <f>HYPERLINK("http://proceedings.asmedigitalcollection.asme.org/proceeding.aspx?articleid=1615830","http://proceedings.asmedigitalcollection.asme.org/proceeding.aspx?articleid=1615830")</f>
        <v>http://proceedings.asmedigitalcollection.asme.org/proceeding.aspx?articleid=1615830</v>
      </c>
    </row>
    <row r="120" spans="1:5" x14ac:dyDescent="0.2">
      <c r="A120" t="s">
        <v>417</v>
      </c>
      <c r="B120" t="s">
        <v>418</v>
      </c>
      <c r="C120">
        <v>2014</v>
      </c>
      <c r="D120" t="s">
        <v>419</v>
      </c>
      <c r="E120" t="s">
        <v>420</v>
      </c>
    </row>
    <row r="121" spans="1:5" x14ac:dyDescent="0.2">
      <c r="A121" t="s">
        <v>421</v>
      </c>
      <c r="B121" t="s">
        <v>422</v>
      </c>
      <c r="C121">
        <v>2015</v>
      </c>
      <c r="D121" t="s">
        <v>423</v>
      </c>
      <c r="E121" t="s">
        <v>424</v>
      </c>
    </row>
    <row r="122" spans="1:5" x14ac:dyDescent="0.2">
      <c r="A122" t="s">
        <v>425</v>
      </c>
      <c r="B122" t="s">
        <v>426</v>
      </c>
      <c r="C122">
        <v>2015</v>
      </c>
      <c r="D122" t="s">
        <v>427</v>
      </c>
      <c r="E122" t="s">
        <v>428</v>
      </c>
    </row>
    <row r="123" spans="1:5" x14ac:dyDescent="0.2">
      <c r="A123" t="s">
        <v>429</v>
      </c>
      <c r="B123" t="s">
        <v>430</v>
      </c>
      <c r="C123">
        <v>2015</v>
      </c>
      <c r="D123" t="s">
        <v>38</v>
      </c>
      <c r="E123" t="str">
        <f>HYPERLINK("http://ieeexplore.ieee.org/abstract/document/7301415/","http://ieeexplore.ieee.org/abstract/document/7301415/")</f>
        <v>http://ieeexplore.ieee.org/abstract/document/7301415/</v>
      </c>
    </row>
    <row r="124" spans="1:5" x14ac:dyDescent="0.2">
      <c r="A124" t="s">
        <v>431</v>
      </c>
      <c r="B124" t="s">
        <v>432</v>
      </c>
      <c r="C124">
        <v>2011</v>
      </c>
      <c r="D124" t="s">
        <v>433</v>
      </c>
      <c r="E124" t="str">
        <f>HYPERLINK("http://ieeexplore.ieee.org/abstract/document/6081262/","http://ieeexplore.ieee.org/abstract/document/6081262/")</f>
        <v>http://ieeexplore.ieee.org/abstract/document/6081262/</v>
      </c>
    </row>
    <row r="125" spans="1:5" x14ac:dyDescent="0.2">
      <c r="A125" t="s">
        <v>434</v>
      </c>
      <c r="B125" t="s">
        <v>435</v>
      </c>
      <c r="C125">
        <v>2016</v>
      </c>
      <c r="D125" t="s">
        <v>436</v>
      </c>
      <c r="E125" t="str">
        <f>HYPERLINK("http://ieeexplore.ieee.org/abstract/document/7744911/","http://ieeexplore.ieee.org/abstract/document/7744911/")</f>
        <v>http://ieeexplore.ieee.org/abstract/document/7744911/</v>
      </c>
    </row>
    <row r="126" spans="1:5" x14ac:dyDescent="0.2">
      <c r="A126" t="s">
        <v>437</v>
      </c>
      <c r="B126" t="s">
        <v>438</v>
      </c>
      <c r="C126">
        <v>2016</v>
      </c>
      <c r="D126" t="s">
        <v>439</v>
      </c>
      <c r="E126" t="s">
        <v>440</v>
      </c>
    </row>
    <row r="127" spans="1:5" x14ac:dyDescent="0.2">
      <c r="A127" t="s">
        <v>441</v>
      </c>
      <c r="B127" t="s">
        <v>442</v>
      </c>
      <c r="C127">
        <v>2016</v>
      </c>
      <c r="D127" t="s">
        <v>443</v>
      </c>
      <c r="E127" t="str">
        <f>HYPERLINK("http://dl.acm.org/citation.cfm?id=2993325","http://dl.acm.org/citation.cfm?id=2993325")</f>
        <v>http://dl.acm.org/citation.cfm?id=2993325</v>
      </c>
    </row>
    <row r="128" spans="1:5" x14ac:dyDescent="0.2">
      <c r="A128" t="s">
        <v>444</v>
      </c>
      <c r="B128" t="s">
        <v>445</v>
      </c>
      <c r="C128">
        <v>2017</v>
      </c>
      <c r="D128" t="s">
        <v>423</v>
      </c>
      <c r="E128" t="str">
        <f>HYPERLINK("http://www.sciencedirect.com/science/article/pii/S1474034616301586","http://www.sciencedirect.com/science/article/pii/S1474034616301586")</f>
        <v>http://www.sciencedirect.com/science/article/pii/S1474034616301586</v>
      </c>
    </row>
    <row r="129" spans="1:5" x14ac:dyDescent="0.2">
      <c r="A129" t="s">
        <v>446</v>
      </c>
      <c r="B129" t="s">
        <v>447</v>
      </c>
      <c r="C129">
        <v>2008</v>
      </c>
      <c r="D129" t="s">
        <v>448</v>
      </c>
      <c r="E129" t="str">
        <f>HYPERLINK("http://link.springer.com/content/pdf/10.1007/978-0-387-77249-3_18.pdf","http://link.springer.com/content/pdf/10.1007/978-0-387-77249-3_18.pdf")</f>
        <v>http://link.springer.com/content/pdf/10.1007/978-0-387-77249-3_18.pdf</v>
      </c>
    </row>
    <row r="130" spans="1:5" x14ac:dyDescent="0.2">
      <c r="A130" t="s">
        <v>60</v>
      </c>
      <c r="B130" t="s">
        <v>61</v>
      </c>
      <c r="C130">
        <v>2015</v>
      </c>
      <c r="D130" t="s">
        <v>62</v>
      </c>
      <c r="E130" t="s">
        <v>63</v>
      </c>
    </row>
    <row r="131" spans="1:5" x14ac:dyDescent="0.2">
      <c r="A131" t="s">
        <v>449</v>
      </c>
      <c r="B131" t="s">
        <v>450</v>
      </c>
      <c r="C131">
        <v>2012</v>
      </c>
      <c r="D131" t="s">
        <v>451</v>
      </c>
      <c r="E131" t="str">
        <f>HYPERLINK("https://dspace.lboro.ac.uk/dspace-jspui/handle/2134/10654","https://dspace.lboro.ac.uk/dspace-jspui/handle/2134/10654")</f>
        <v>https://dspace.lboro.ac.uk/dspace-jspui/handle/2134/10654</v>
      </c>
    </row>
    <row r="132" spans="1:5" x14ac:dyDescent="0.2">
      <c r="A132" t="s">
        <v>452</v>
      </c>
      <c r="B132" t="s">
        <v>453</v>
      </c>
      <c r="C132">
        <v>2008</v>
      </c>
      <c r="D132" t="s">
        <v>454</v>
      </c>
      <c r="E132" t="str">
        <f>HYPERLINK("http://ieeexplore.ieee.org/abstract/document/4636677/","http://ieeexplore.ieee.org/abstract/document/4636677/")</f>
        <v>http://ieeexplore.ieee.org/abstract/document/4636677/</v>
      </c>
    </row>
    <row r="133" spans="1:5" x14ac:dyDescent="0.2">
      <c r="A133" t="s">
        <v>455</v>
      </c>
      <c r="B133" t="s">
        <v>456</v>
      </c>
      <c r="C133">
        <v>2013</v>
      </c>
      <c r="D133" t="s">
        <v>457</v>
      </c>
      <c r="E133" t="str">
        <f>HYPERLINK("http://ieeexplore.ieee.org/abstract/document/6738957/","http://ieeexplore.ieee.org/abstract/document/6738957/")</f>
        <v>http://ieeexplore.ieee.org/abstract/document/6738957/</v>
      </c>
    </row>
    <row r="134" spans="1:5" x14ac:dyDescent="0.2">
      <c r="A134" t="s">
        <v>458</v>
      </c>
      <c r="B134" t="s">
        <v>459</v>
      </c>
      <c r="C134">
        <v>2013</v>
      </c>
      <c r="D134" t="s">
        <v>30</v>
      </c>
      <c r="E134" t="str">
        <f>HYPERLINK("http://www.sciencedirect.com/science/article/pii/S2212827113002771","http://www.sciencedirect.com/science/article/pii/S2212827113002771")</f>
        <v>http://www.sciencedirect.com/science/article/pii/S2212827113002771</v>
      </c>
    </row>
    <row r="135" spans="1:5" x14ac:dyDescent="0.2">
      <c r="A135" t="s">
        <v>460</v>
      </c>
      <c r="B135" t="s">
        <v>461</v>
      </c>
      <c r="C135">
        <v>2015</v>
      </c>
      <c r="D135" t="s">
        <v>462</v>
      </c>
      <c r="E135" t="str">
        <f>HYPERLINK("http://www.sciencedirect.com/science/article/pii/S2405896315009799","http://www.sciencedirect.com/science/article/pii/S2405896315009799")</f>
        <v>http://www.sciencedirect.com/science/article/pii/S2405896315009799</v>
      </c>
    </row>
    <row r="136" spans="1:5" x14ac:dyDescent="0.2">
      <c r="A136" t="s">
        <v>463</v>
      </c>
      <c r="B136" t="s">
        <v>464</v>
      </c>
      <c r="C136">
        <v>2016</v>
      </c>
      <c r="D136" t="s">
        <v>465</v>
      </c>
      <c r="E136" t="str">
        <f>HYPERLINK("http://ieeexplore.ieee.org/abstract/document/7743371/","http://ieeexplore.ieee.org/abstract/document/7743371/")</f>
        <v>http://ieeexplore.ieee.org/abstract/document/7743371/</v>
      </c>
    </row>
    <row r="137" spans="1:5" x14ac:dyDescent="0.2">
      <c r="A137" t="s">
        <v>466</v>
      </c>
      <c r="B137" t="s">
        <v>467</v>
      </c>
      <c r="C137">
        <v>2014</v>
      </c>
      <c r="D137" t="s">
        <v>468</v>
      </c>
      <c r="E137" t="str">
        <f>HYPERLINK("http://search.proquest.com/openview/ba2669e668ebb19a08c0bdeb0afc9498/1?pq-origsite=gscholar&amp;cbl=38603","http://search.proquest.com/openview/ba2669e668ebb19a08c0bdeb0afc9498/1?pq-origsite=gscholar&amp;cbl=38603")</f>
        <v>http://search.proquest.com/openview/ba2669e668ebb19a08c0bdeb0afc9498/1?pq-origsite=gscholar&amp;cbl=38603</v>
      </c>
    </row>
    <row r="138" spans="1:5" x14ac:dyDescent="0.2">
      <c r="A138" t="s">
        <v>64</v>
      </c>
      <c r="B138" t="s">
        <v>65</v>
      </c>
      <c r="C138">
        <v>2017</v>
      </c>
      <c r="D138" t="s">
        <v>66</v>
      </c>
      <c r="E138" t="s">
        <v>67</v>
      </c>
    </row>
    <row r="139" spans="1:5" x14ac:dyDescent="0.2">
      <c r="A139" t="s">
        <v>469</v>
      </c>
      <c r="B139" t="s">
        <v>470</v>
      </c>
      <c r="C139">
        <v>2010</v>
      </c>
      <c r="D139" t="s">
        <v>471</v>
      </c>
      <c r="E139" t="str">
        <f>HYPERLINK("https://www.researchgate.net/profile/Oliver_Niggemann/publication/221003158_Model-based_Development_of_Automation_Systems/links/54fae5120cf20b0d2cb86202.pdf","https://www.researchgate.net/profile/Oliver_Niggemann/publication/221003158_Model-based_Development_of_Automation_Systems/links/54fae5120cf20b0d2cb86202.pdf")</f>
        <v>https://www.researchgate.net/profile/Oliver_Niggemann/publication/221003158_Model-based_Development_of_Automation_Systems/links/54fae5120cf20b0d2cb86202.pdf</v>
      </c>
    </row>
    <row r="140" spans="1:5" x14ac:dyDescent="0.2">
      <c r="A140" t="s">
        <v>472</v>
      </c>
      <c r="B140" t="s">
        <v>473</v>
      </c>
      <c r="C140">
        <v>2013</v>
      </c>
      <c r="D140" t="s">
        <v>474</v>
      </c>
      <c r="E140" t="str">
        <f>HYPERLINK("http://www.sciencedirect.com/science/article/pii/S1474667015356767","http://www.sciencedirect.com/science/article/pii/S1474667015356767")</f>
        <v>http://www.sciencedirect.com/science/article/pii/S1474667015356767</v>
      </c>
    </row>
    <row r="141" spans="1:5" x14ac:dyDescent="0.2">
      <c r="A141" t="s">
        <v>475</v>
      </c>
      <c r="B141" t="s">
        <v>476</v>
      </c>
      <c r="C141">
        <v>2014</v>
      </c>
      <c r="D141" t="s">
        <v>477</v>
      </c>
      <c r="E141" t="str">
        <f>HYPERLINK("http://www.sciencedirect.com/science/article/pii/S2212017314001996","http://www.sciencedirect.com/science/article/pii/S2212017314001996")</f>
        <v>http://www.sciencedirect.com/science/article/pii/S2212017314001996</v>
      </c>
    </row>
    <row r="142" spans="1:5" x14ac:dyDescent="0.2">
      <c r="A142" t="s">
        <v>478</v>
      </c>
      <c r="B142" t="s">
        <v>479</v>
      </c>
      <c r="C142">
        <v>2016</v>
      </c>
      <c r="D142" t="s">
        <v>480</v>
      </c>
      <c r="E142" t="s">
        <v>481</v>
      </c>
    </row>
    <row r="143" spans="1:5" x14ac:dyDescent="0.2">
      <c r="A143" t="s">
        <v>482</v>
      </c>
      <c r="B143" t="s">
        <v>483</v>
      </c>
      <c r="C143">
        <v>2015</v>
      </c>
      <c r="D143" t="s">
        <v>302</v>
      </c>
      <c r="E143" t="str">
        <f>HYPERLINK("http://link.springer.com/article/10.1007/s10845-015-1178-6","http://link.springer.com/article/10.1007/s10845-015-1178-6")</f>
        <v>http://link.springer.com/article/10.1007/s10845-015-1178-6</v>
      </c>
    </row>
    <row r="144" spans="1:5" x14ac:dyDescent="0.2">
      <c r="A144" t="s">
        <v>484</v>
      </c>
      <c r="B144" t="s">
        <v>485</v>
      </c>
      <c r="C144">
        <v>2012</v>
      </c>
      <c r="D144" t="s">
        <v>216</v>
      </c>
      <c r="E144" t="str">
        <f>HYPERLINK("http://link.springer.com/chapter/10.1007/978-3-642-40352-1_43","http://link.springer.com/chapter/10.1007/978-3-642-40352-1_43")</f>
        <v>http://link.springer.com/chapter/10.1007/978-3-642-40352-1_43</v>
      </c>
    </row>
    <row r="145" spans="1:5" x14ac:dyDescent="0.2">
      <c r="A145" t="s">
        <v>486</v>
      </c>
      <c r="B145" t="s">
        <v>487</v>
      </c>
      <c r="C145">
        <v>2012</v>
      </c>
      <c r="D145" t="s">
        <v>488</v>
      </c>
      <c r="E145" t="str">
        <f>HYPERLINK("http://link.springer.com/chapter/10.1007/978-3-642-27552-4_134","http://link.springer.com/chapter/10.1007/978-3-642-27552-4_134")</f>
        <v>http://link.springer.com/chapter/10.1007/978-3-642-27552-4_134</v>
      </c>
    </row>
    <row r="146" spans="1:5" x14ac:dyDescent="0.2">
      <c r="A146" t="s">
        <v>489</v>
      </c>
      <c r="B146" t="s">
        <v>490</v>
      </c>
      <c r="C146">
        <v>2016</v>
      </c>
      <c r="D146" t="s">
        <v>38</v>
      </c>
      <c r="E146" t="s">
        <v>491</v>
      </c>
    </row>
    <row r="147" spans="1:5" x14ac:dyDescent="0.2">
      <c r="A147" t="s">
        <v>492</v>
      </c>
      <c r="B147" t="s">
        <v>493</v>
      </c>
      <c r="C147">
        <v>2015</v>
      </c>
      <c r="D147" t="s">
        <v>38</v>
      </c>
      <c r="E147" t="s">
        <v>494</v>
      </c>
    </row>
    <row r="148" spans="1:5" x14ac:dyDescent="0.2">
      <c r="A148" t="s">
        <v>238</v>
      </c>
      <c r="B148" t="s">
        <v>495</v>
      </c>
      <c r="C148">
        <v>2012</v>
      </c>
      <c r="D148" t="s">
        <v>38</v>
      </c>
      <c r="E148" t="str">
        <f>HYPERLINK("http://ieeexplore.ieee.org/abstract/document/6489540/","http://ieeexplore.ieee.org/abstract/document/6489540/")</f>
        <v>http://ieeexplore.ieee.org/abstract/document/6489540/</v>
      </c>
    </row>
    <row r="149" spans="1:5" x14ac:dyDescent="0.2">
      <c r="A149" t="s">
        <v>496</v>
      </c>
      <c r="B149" t="s">
        <v>497</v>
      </c>
      <c r="C149">
        <v>2016</v>
      </c>
      <c r="D149" t="s">
        <v>498</v>
      </c>
      <c r="E149" t="str">
        <f>HYPERLINK("http://iamot2016.org/proceedings/papers/IAMOT_2016_paper_14.pdf","http://iamot2016.org/proceedings/papers/IAMOT_2016_paper_14.pdf")</f>
        <v>http://iamot2016.org/proceedings/papers/IAMOT_2016_paper_14.pdf</v>
      </c>
    </row>
    <row r="150" spans="1:5" x14ac:dyDescent="0.2">
      <c r="A150" t="s">
        <v>499</v>
      </c>
      <c r="B150" t="s">
        <v>500</v>
      </c>
      <c r="C150">
        <v>2014</v>
      </c>
      <c r="D150" t="s">
        <v>501</v>
      </c>
      <c r="E150" t="str">
        <f>HYPERLINK("http://www.sciencedirect.com/science/article/pii/S221282711401066X","http://www.sciencedirect.com/science/article/pii/S221282711401066X")</f>
        <v>http://www.sciencedirect.com/science/article/pii/S221282711401066X</v>
      </c>
    </row>
    <row r="151" spans="1:5" x14ac:dyDescent="0.2">
      <c r="A151" t="s">
        <v>502</v>
      </c>
      <c r="B151" t="s">
        <v>503</v>
      </c>
      <c r="C151">
        <v>2015</v>
      </c>
      <c r="D151" t="s">
        <v>50</v>
      </c>
      <c r="E151" t="str">
        <f>HYPERLINK("http://ieeexplore.ieee.org/abstract/document/7125374/","http://ieeexplore.ieee.org/abstract/document/7125374/")</f>
        <v>http://ieeexplore.ieee.org/abstract/document/7125374/</v>
      </c>
    </row>
    <row r="152" spans="1:5" x14ac:dyDescent="0.2">
      <c r="A152" t="s">
        <v>504</v>
      </c>
      <c r="B152" t="s">
        <v>505</v>
      </c>
      <c r="C152">
        <v>2013</v>
      </c>
      <c r="D152" t="s">
        <v>219</v>
      </c>
      <c r="E152" t="str">
        <f>HYPERLINK("http://www.sciencedirect.com/science/article/pii/S1877050913000653","http://www.sciencedirect.com/science/article/pii/S1877050913000653")</f>
        <v>http://www.sciencedirect.com/science/article/pii/S1877050913000653</v>
      </c>
    </row>
    <row r="153" spans="1:5" x14ac:dyDescent="0.2">
      <c r="A153" t="s">
        <v>506</v>
      </c>
      <c r="B153" t="s">
        <v>507</v>
      </c>
      <c r="C153">
        <v>1991</v>
      </c>
      <c r="D153" t="s">
        <v>508</v>
      </c>
      <c r="E153" t="s">
        <v>509</v>
      </c>
    </row>
    <row r="154" spans="1:5" x14ac:dyDescent="0.2">
      <c r="A154" t="s">
        <v>68</v>
      </c>
      <c r="B154" t="s">
        <v>69</v>
      </c>
      <c r="C154">
        <v>2009</v>
      </c>
      <c r="D154" t="s">
        <v>70</v>
      </c>
      <c r="E154" t="s">
        <v>71</v>
      </c>
    </row>
    <row r="155" spans="1:5" x14ac:dyDescent="0.2">
      <c r="A155" t="s">
        <v>510</v>
      </c>
      <c r="B155" t="s">
        <v>511</v>
      </c>
      <c r="C155">
        <v>2008</v>
      </c>
      <c r="D155" t="s">
        <v>261</v>
      </c>
      <c r="E155" t="s">
        <v>512</v>
      </c>
    </row>
    <row r="156" spans="1:5" x14ac:dyDescent="0.2">
      <c r="A156" t="s">
        <v>513</v>
      </c>
      <c r="B156" t="s">
        <v>514</v>
      </c>
      <c r="C156">
        <v>2015</v>
      </c>
      <c r="D156" t="s">
        <v>515</v>
      </c>
      <c r="E156" t="s">
        <v>516</v>
      </c>
    </row>
    <row r="157" spans="1:5" x14ac:dyDescent="0.2">
      <c r="A157" t="s">
        <v>517</v>
      </c>
      <c r="B157" t="s">
        <v>518</v>
      </c>
      <c r="C157">
        <v>2008</v>
      </c>
      <c r="D157" t="s">
        <v>519</v>
      </c>
      <c r="E157" t="str">
        <f>HYPERLINK("https://modelica.org/events/modelica2008/Proceedings/sessions/keynote.pdf","https://modelica.org/events/modelica2008/Proceedings/sessions/keynote.pdf")</f>
        <v>https://modelica.org/events/modelica2008/Proceedings/sessions/keynote.pdf</v>
      </c>
    </row>
    <row r="158" spans="1:5" x14ac:dyDescent="0.2">
      <c r="A158" t="s">
        <v>520</v>
      </c>
      <c r="B158" t="s">
        <v>521</v>
      </c>
      <c r="C158">
        <v>2015</v>
      </c>
      <c r="D158" t="s">
        <v>208</v>
      </c>
      <c r="E158" t="str">
        <f>HYPERLINK("http://ieeexplore.ieee.org/abstract/document/7281911/","http://ieeexplore.ieee.org/abstract/document/7281911/")</f>
        <v>http://ieeexplore.ieee.org/abstract/document/7281911/</v>
      </c>
    </row>
    <row r="159" spans="1:5" x14ac:dyDescent="0.2">
      <c r="A159" t="s">
        <v>522</v>
      </c>
      <c r="B159" t="s">
        <v>523</v>
      </c>
      <c r="C159">
        <v>2014</v>
      </c>
      <c r="D159" t="s">
        <v>38</v>
      </c>
      <c r="E159" t="s">
        <v>524</v>
      </c>
    </row>
    <row r="160" spans="1:5" x14ac:dyDescent="0.2">
      <c r="A160" t="s">
        <v>72</v>
      </c>
      <c r="B160" t="s">
        <v>73</v>
      </c>
      <c r="C160">
        <v>1999</v>
      </c>
      <c r="D160" t="s">
        <v>38</v>
      </c>
      <c r="E160" t="s">
        <v>74</v>
      </c>
    </row>
    <row r="161" spans="1:5" x14ac:dyDescent="0.2">
      <c r="A161" t="s">
        <v>75</v>
      </c>
      <c r="B161" t="s">
        <v>76</v>
      </c>
      <c r="C161">
        <v>2014</v>
      </c>
      <c r="D161" t="s">
        <v>77</v>
      </c>
      <c r="E161" t="s">
        <v>78</v>
      </c>
    </row>
    <row r="162" spans="1:5" x14ac:dyDescent="0.2">
      <c r="A162" t="s">
        <v>525</v>
      </c>
      <c r="B162" t="s">
        <v>526</v>
      </c>
      <c r="C162">
        <v>2015</v>
      </c>
      <c r="D162" t="s">
        <v>527</v>
      </c>
      <c r="E162" t="str">
        <f>HYPERLINK("http://strassburger-online.de/papers/15F-SIW-003.pdf","http://strassburger-online.de/papers/15F-SIW-003.pdf")</f>
        <v>http://strassburger-online.de/papers/15F-SIW-003.pdf</v>
      </c>
    </row>
    <row r="163" spans="1:5" x14ac:dyDescent="0.2">
      <c r="A163" t="s">
        <v>528</v>
      </c>
      <c r="B163" t="s">
        <v>529</v>
      </c>
      <c r="C163">
        <v>2015</v>
      </c>
      <c r="D163" t="s">
        <v>38</v>
      </c>
      <c r="E163" t="str">
        <f>HYPERLINK("http://ieeexplore.ieee.org/abstract/document/7301482/","http://ieeexplore.ieee.org/abstract/document/7301482/")</f>
        <v>http://ieeexplore.ieee.org/abstract/document/7301482/</v>
      </c>
    </row>
    <row r="164" spans="1:5" x14ac:dyDescent="0.2">
      <c r="A164" t="s">
        <v>191</v>
      </c>
      <c r="B164" t="s">
        <v>530</v>
      </c>
      <c r="C164">
        <v>2014</v>
      </c>
      <c r="D164" t="s">
        <v>208</v>
      </c>
      <c r="E164" t="str">
        <f>HYPERLINK("http://ieeexplore.ieee.org/abstract/document/6945606/","http://ieeexplore.ieee.org/abstract/document/6945606/")</f>
        <v>http://ieeexplore.ieee.org/abstract/document/6945606/</v>
      </c>
    </row>
    <row r="165" spans="1:5" x14ac:dyDescent="0.2">
      <c r="A165" t="s">
        <v>531</v>
      </c>
      <c r="B165" t="s">
        <v>532</v>
      </c>
      <c r="C165">
        <v>2016</v>
      </c>
      <c r="D165" t="s">
        <v>30</v>
      </c>
      <c r="E165" t="str">
        <f>HYPERLINK("http://www.sciencedirect.com/science/article/pii/S2212827116312094","http://www.sciencedirect.com/science/article/pii/S2212827116312094")</f>
        <v>http://www.sciencedirect.com/science/article/pii/S2212827116312094</v>
      </c>
    </row>
    <row r="166" spans="1:5" x14ac:dyDescent="0.2">
      <c r="A166" t="s">
        <v>533</v>
      </c>
      <c r="B166" t="s">
        <v>534</v>
      </c>
      <c r="C166">
        <v>2016</v>
      </c>
      <c r="D166" t="s">
        <v>535</v>
      </c>
      <c r="E166" t="s">
        <v>536</v>
      </c>
    </row>
    <row r="167" spans="1:5" x14ac:dyDescent="0.2">
      <c r="A167" t="s">
        <v>537</v>
      </c>
      <c r="B167" t="s">
        <v>538</v>
      </c>
      <c r="C167">
        <v>1995</v>
      </c>
      <c r="D167" t="s">
        <v>261</v>
      </c>
      <c r="E167" t="s">
        <v>539</v>
      </c>
    </row>
    <row r="168" spans="1:5" x14ac:dyDescent="0.2">
      <c r="A168" t="s">
        <v>540</v>
      </c>
      <c r="B168" t="s">
        <v>541</v>
      </c>
      <c r="C168">
        <v>2012</v>
      </c>
      <c r="D168" t="s">
        <v>38</v>
      </c>
      <c r="E168" t="str">
        <f>HYPERLINK("http://ieeexplore.ieee.org/abstract/document/6489537/","http://ieeexplore.ieee.org/abstract/document/6489537/")</f>
        <v>http://ieeexplore.ieee.org/abstract/document/6489537/</v>
      </c>
    </row>
    <row r="169" spans="1:5" x14ac:dyDescent="0.2">
      <c r="A169" t="s">
        <v>542</v>
      </c>
      <c r="B169" t="s">
        <v>543</v>
      </c>
      <c r="C169">
        <v>2011</v>
      </c>
      <c r="D169" t="s">
        <v>375</v>
      </c>
      <c r="E169" t="str">
        <f>HYPERLINK("https://pdfs.semanticscholar.org/edd5/7009440c90de7672227b3aedf2bef4b3d66d.pdf","https://pdfs.semanticscholar.org/edd5/7009440c90de7672227b3aedf2bef4b3d66d.pdf")</f>
        <v>https://pdfs.semanticscholar.org/edd5/7009440c90de7672227b3aedf2bef4b3d66d.pdf</v>
      </c>
    </row>
    <row r="170" spans="1:5" x14ac:dyDescent="0.2">
      <c r="A170" t="s">
        <v>544</v>
      </c>
      <c r="B170" t="s">
        <v>545</v>
      </c>
      <c r="C170">
        <v>2016</v>
      </c>
      <c r="D170" t="s">
        <v>125</v>
      </c>
      <c r="E170" t="str">
        <f>HYPERLINK("http://www.sciencedirect.com/science/article/pii/S2212827116308009","http://www.sciencedirect.com/science/article/pii/S2212827116308009")</f>
        <v>http://www.sciencedirect.com/science/article/pii/S2212827116308009</v>
      </c>
    </row>
    <row r="171" spans="1:5" x14ac:dyDescent="0.2">
      <c r="A171" t="s">
        <v>546</v>
      </c>
      <c r="B171" t="s">
        <v>547</v>
      </c>
      <c r="C171">
        <v>2015</v>
      </c>
      <c r="D171" t="s">
        <v>548</v>
      </c>
      <c r="E171" t="s">
        <v>549</v>
      </c>
    </row>
    <row r="172" spans="1:5" x14ac:dyDescent="0.2">
      <c r="A172" t="s">
        <v>550</v>
      </c>
      <c r="B172" t="s">
        <v>551</v>
      </c>
      <c r="C172">
        <v>2015</v>
      </c>
      <c r="D172" t="s">
        <v>223</v>
      </c>
      <c r="E172" t="s">
        <v>552</v>
      </c>
    </row>
    <row r="173" spans="1:5" x14ac:dyDescent="0.2">
      <c r="A173" t="s">
        <v>553</v>
      </c>
      <c r="B173" t="s">
        <v>554</v>
      </c>
      <c r="C173">
        <v>2016</v>
      </c>
      <c r="D173" t="s">
        <v>555</v>
      </c>
      <c r="E173" t="s">
        <v>556</v>
      </c>
    </row>
    <row r="174" spans="1:5" x14ac:dyDescent="0.2">
      <c r="A174" t="s">
        <v>557</v>
      </c>
      <c r="B174" t="s">
        <v>558</v>
      </c>
      <c r="C174">
        <v>2013</v>
      </c>
      <c r="D174" t="s">
        <v>559</v>
      </c>
      <c r="E174" t="str">
        <f>HYPERLINK("http://www.sciencedirect.com/science/article/pii/S2212017313002041","http://www.sciencedirect.com/science/article/pii/S2212017313002041")</f>
        <v>http://www.sciencedirect.com/science/article/pii/S2212017313002041</v>
      </c>
    </row>
    <row r="175" spans="1:5" x14ac:dyDescent="0.2">
      <c r="A175" t="s">
        <v>79</v>
      </c>
      <c r="B175" t="s">
        <v>80</v>
      </c>
      <c r="C175">
        <v>2015</v>
      </c>
      <c r="D175" t="s">
        <v>81</v>
      </c>
      <c r="E175" t="s">
        <v>82</v>
      </c>
    </row>
    <row r="176" spans="1:5" x14ac:dyDescent="0.2">
      <c r="A176" t="s">
        <v>560</v>
      </c>
      <c r="B176" t="s">
        <v>561</v>
      </c>
      <c r="C176">
        <v>2007</v>
      </c>
      <c r="D176" t="s">
        <v>562</v>
      </c>
      <c r="E176" t="str">
        <f>HYPERLINK("https://www.researchgate.net/profile/Michael_Luetjen/publication/286242862_Production_Process_Engineering_-_Modelling_and_Evaluation_of_Process_Chains_for_Composite_Manufacturing/links/5666ff7308aef42b5787304a.pdf","https://www.researchgate.net/profile/Michael_Luetjen/publication/286242862_Production_Process_Engineering_-_Modelling_and_Evaluation_of_Process_Chains_for_Composite_Manufacturing/links/5666ff7308aef42b5787304a.pdf")</f>
        <v>https://www.researchgate.net/profile/Michael_Luetjen/publication/286242862_Production_Process_Engineering_-_Modelling_and_Evaluation_of_Process_Chains_for_Composite_Manufacturing/links/5666ff7308aef42b5787304a.pdf</v>
      </c>
    </row>
    <row r="177" spans="1:5" x14ac:dyDescent="0.2">
      <c r="A177" t="s">
        <v>563</v>
      </c>
      <c r="B177" t="s">
        <v>564</v>
      </c>
      <c r="C177">
        <v>2015</v>
      </c>
      <c r="D177" t="s">
        <v>293</v>
      </c>
      <c r="E177" t="str">
        <f>HYPERLINK("http://link.springer.com/chapter/10.1007/978-3-319-33111-9_34","http://link.springer.com/chapter/10.1007/978-3-319-33111-9_34")</f>
        <v>http://link.springer.com/chapter/10.1007/978-3-319-33111-9_34</v>
      </c>
    </row>
    <row r="178" spans="1:5" x14ac:dyDescent="0.2">
      <c r="A178" t="s">
        <v>565</v>
      </c>
      <c r="B178" t="s">
        <v>566</v>
      </c>
      <c r="C178">
        <v>2009</v>
      </c>
      <c r="D178" t="s">
        <v>153</v>
      </c>
      <c r="E178" t="s">
        <v>567</v>
      </c>
    </row>
    <row r="179" spans="1:5" x14ac:dyDescent="0.2">
      <c r="A179" t="s">
        <v>83</v>
      </c>
      <c r="B179" t="s">
        <v>84</v>
      </c>
      <c r="C179">
        <v>2014</v>
      </c>
      <c r="D179" t="s">
        <v>30</v>
      </c>
      <c r="E179" t="s">
        <v>85</v>
      </c>
    </row>
    <row r="180" spans="1:5" x14ac:dyDescent="0.2">
      <c r="A180" t="s">
        <v>568</v>
      </c>
      <c r="B180" t="s">
        <v>569</v>
      </c>
      <c r="C180">
        <v>2016</v>
      </c>
      <c r="D180" t="s">
        <v>107</v>
      </c>
      <c r="E180" t="str">
        <f>HYPERLINK("http://www.sciencedirect.com/science/article/pii/S0166361515300555","http://www.sciencedirect.com/science/article/pii/S0166361515300555")</f>
        <v>http://www.sciencedirect.com/science/article/pii/S0166361515300555</v>
      </c>
    </row>
    <row r="181" spans="1:5" x14ac:dyDescent="0.2">
      <c r="A181" t="s">
        <v>570</v>
      </c>
      <c r="B181" t="s">
        <v>571</v>
      </c>
      <c r="C181">
        <v>2014</v>
      </c>
      <c r="D181" t="s">
        <v>572</v>
      </c>
      <c r="E181" t="str">
        <f>HYPERLINK("https://www.hindawi.com/journals/mpe/2014/934176/abs/","https://www.hindawi.com/journals/mpe/2014/934176/abs/")</f>
        <v>https://www.hindawi.com/journals/mpe/2014/934176/abs/</v>
      </c>
    </row>
    <row r="182" spans="1:5" x14ac:dyDescent="0.2">
      <c r="A182" t="s">
        <v>573</v>
      </c>
      <c r="B182" t="s">
        <v>574</v>
      </c>
      <c r="C182">
        <v>2015</v>
      </c>
      <c r="D182" t="s">
        <v>575</v>
      </c>
      <c r="E182" t="s">
        <v>576</v>
      </c>
    </row>
    <row r="183" spans="1:5" x14ac:dyDescent="0.2">
      <c r="A183" t="s">
        <v>577</v>
      </c>
      <c r="B183" t="s">
        <v>578</v>
      </c>
      <c r="C183">
        <v>2016</v>
      </c>
      <c r="D183" t="s">
        <v>30</v>
      </c>
      <c r="E183" t="str">
        <f>HYPERLINK("http://www.sciencedirect.com/science/article/pii/S2212827115011014","http://www.sciencedirect.com/science/article/pii/S2212827115011014")</f>
        <v>http://www.sciencedirect.com/science/article/pii/S2212827115011014</v>
      </c>
    </row>
    <row r="184" spans="1:5" x14ac:dyDescent="0.2">
      <c r="A184" t="s">
        <v>579</v>
      </c>
      <c r="B184" t="s">
        <v>580</v>
      </c>
      <c r="C184">
        <v>2016</v>
      </c>
      <c r="D184" t="s">
        <v>208</v>
      </c>
      <c r="E184" t="str">
        <f>HYPERLINK("http://ieeexplore.ieee.org/abstract/document/7819258/","http://ieeexplore.ieee.org/abstract/document/7819258/")</f>
        <v>http://ieeexplore.ieee.org/abstract/document/7819258/</v>
      </c>
    </row>
    <row r="185" spans="1:5" x14ac:dyDescent="0.2">
      <c r="A185" t="s">
        <v>581</v>
      </c>
      <c r="B185" t="s">
        <v>582</v>
      </c>
      <c r="C185">
        <v>2013</v>
      </c>
      <c r="D185" t="s">
        <v>196</v>
      </c>
      <c r="E185" t="str">
        <f>HYPERLINK("http://www.sciencedirect.com/science/article/pii/S0007850613000462","http://www.sciencedirect.com/science/article/pii/S0007850613000462")</f>
        <v>http://www.sciencedirect.com/science/article/pii/S0007850613000462</v>
      </c>
    </row>
    <row r="186" spans="1:5" x14ac:dyDescent="0.2">
      <c r="A186" t="s">
        <v>583</v>
      </c>
      <c r="B186" t="s">
        <v>584</v>
      </c>
      <c r="C186">
        <v>2011</v>
      </c>
      <c r="D186" t="s">
        <v>585</v>
      </c>
      <c r="E186" t="str">
        <f>HYPERLINK("http://link.springer.com/10.1007/978-3-642-19692-8_88","http://link.springer.com/10.1007/978-3-642-19692-8_88")</f>
        <v>http://link.springer.com/10.1007/978-3-642-19692-8_88</v>
      </c>
    </row>
    <row r="187" spans="1:5" x14ac:dyDescent="0.2">
      <c r="A187" t="s">
        <v>86</v>
      </c>
      <c r="B187" t="s">
        <v>87</v>
      </c>
      <c r="C187">
        <v>2008</v>
      </c>
      <c r="D187" t="s">
        <v>88</v>
      </c>
      <c r="E187" t="s">
        <v>89</v>
      </c>
    </row>
    <row r="188" spans="1:5" x14ac:dyDescent="0.2">
      <c r="A188" t="s">
        <v>586</v>
      </c>
      <c r="B188" t="s">
        <v>587</v>
      </c>
      <c r="C188">
        <v>2015</v>
      </c>
      <c r="D188" t="s">
        <v>588</v>
      </c>
      <c r="E188" t="s">
        <v>589</v>
      </c>
    </row>
    <row r="189" spans="1:5" x14ac:dyDescent="0.2">
      <c r="A189" t="s">
        <v>590</v>
      </c>
      <c r="B189" t="s">
        <v>591</v>
      </c>
      <c r="C189">
        <v>2015</v>
      </c>
      <c r="D189" t="s">
        <v>592</v>
      </c>
      <c r="E189" t="s">
        <v>593</v>
      </c>
    </row>
    <row r="190" spans="1:5" x14ac:dyDescent="0.2">
      <c r="A190" t="s">
        <v>594</v>
      </c>
      <c r="B190" t="s">
        <v>595</v>
      </c>
      <c r="C190">
        <v>2015</v>
      </c>
      <c r="D190" t="s">
        <v>596</v>
      </c>
      <c r="E190" t="str">
        <f>HYPERLINK("https://www.researchgate.net/profile/Florian_Pauker/publication/281841746_Service_Orchestration_for_Flexible_Manufacturing_Systems_using_Sequential_Functional_Charts_and_OPC_UA/links/55fac5d908aeba1d9f38b3e6.pdf","https://www.researchgate.net/profile/Florian_Pauker/publication/281841746_Service_Orchestration_for_Flexible_Manufacturing_Systems_using_Sequential_Functional_Charts_and_OPC_UA/links/55fac5d908aeba1d9f38b3e6.pdf")</f>
        <v>https://www.researchgate.net/profile/Florian_Pauker/publication/281841746_Service_Orchestration_for_Flexible_Manufacturing_Systems_using_Sequential_Functional_Charts_and_OPC_UA/links/55fac5d908aeba1d9f38b3e6.pdf</v>
      </c>
    </row>
    <row r="191" spans="1:5" x14ac:dyDescent="0.2">
      <c r="A191" t="s">
        <v>597</v>
      </c>
      <c r="B191" t="s">
        <v>598</v>
      </c>
      <c r="C191">
        <v>2014</v>
      </c>
      <c r="D191" t="s">
        <v>599</v>
      </c>
      <c r="E191" t="str">
        <f>HYPERLINK("http://ieeexplore.ieee.org/abstract/document/6840211/","http://ieeexplore.ieee.org/abstract/document/6840211/")</f>
        <v>http://ieeexplore.ieee.org/abstract/document/6840211/</v>
      </c>
    </row>
    <row r="192" spans="1:5" x14ac:dyDescent="0.2">
      <c r="A192" t="s">
        <v>600</v>
      </c>
      <c r="B192" t="s">
        <v>601</v>
      </c>
      <c r="C192">
        <v>2013</v>
      </c>
      <c r="D192" t="s">
        <v>602</v>
      </c>
      <c r="E192" t="str">
        <f>HYPERLINK("https://hal.archives-ouvertes.fr/hal-01192838/","https://hal.archives-ouvertes.fr/hal-01192838/")</f>
        <v>https://hal.archives-ouvertes.fr/hal-01192838/</v>
      </c>
    </row>
    <row r="193" spans="1:5" x14ac:dyDescent="0.2">
      <c r="A193" t="s">
        <v>603</v>
      </c>
      <c r="B193" t="s">
        <v>604</v>
      </c>
      <c r="C193">
        <v>2016</v>
      </c>
      <c r="D193" t="s">
        <v>605</v>
      </c>
      <c r="E193" t="str">
        <f>HYPERLINK("http://ieeexplore.ieee.org/abstract/document/7504033/","http://ieeexplore.ieee.org/abstract/document/7504033/")</f>
        <v>http://ieeexplore.ieee.org/abstract/document/7504033/</v>
      </c>
    </row>
    <row r="194" spans="1:5" x14ac:dyDescent="0.2">
      <c r="A194" t="s">
        <v>606</v>
      </c>
      <c r="B194" t="s">
        <v>607</v>
      </c>
      <c r="C194">
        <v>2012</v>
      </c>
      <c r="D194" t="s">
        <v>305</v>
      </c>
      <c r="E194" t="str">
        <f>HYPERLINK("http://acs.pollub.pl/pdf/v7n2/47_%20vol_7no_2_2012.pdf","http://acs.pollub.pl/pdf/v7n2/47_%20vol_7no_2_2012.pdf")</f>
        <v>http://acs.pollub.pl/pdf/v7n2/47_%20vol_7no_2_2012.pdf</v>
      </c>
    </row>
    <row r="195" spans="1:5" x14ac:dyDescent="0.2">
      <c r="A195" t="s">
        <v>608</v>
      </c>
      <c r="B195" t="s">
        <v>609</v>
      </c>
      <c r="C195">
        <v>2016</v>
      </c>
      <c r="D195" t="s">
        <v>610</v>
      </c>
      <c r="E195" t="str">
        <f>HYPERLINK("https://pdfs.semanticscholar.org/53fa/58d6d2bfb108e343c526257468ae69c8e60c.pdf","https://pdfs.semanticscholar.org/53fa/58d6d2bfb108e343c526257468ae69c8e60c.pdf")</f>
        <v>https://pdfs.semanticscholar.org/53fa/58d6d2bfb108e343c526257468ae69c8e60c.pdf</v>
      </c>
    </row>
    <row r="196" spans="1:5" x14ac:dyDescent="0.2">
      <c r="A196" t="s">
        <v>611</v>
      </c>
      <c r="B196" t="s">
        <v>612</v>
      </c>
      <c r="C196">
        <v>2005</v>
      </c>
      <c r="D196" t="s">
        <v>439</v>
      </c>
      <c r="E196" t="str">
        <f>HYPERLINK("https://www.mysciencework.com/publication/show/169d471d85634b3f6b89af6b1e1b233f","https://www.mysciencework.com/publication/show/169d471d85634b3f6b89af6b1e1b233f")</f>
        <v>https://www.mysciencework.com/publication/show/169d471d85634b3f6b89af6b1e1b233f</v>
      </c>
    </row>
    <row r="197" spans="1:5" x14ac:dyDescent="0.2">
      <c r="A197" t="s">
        <v>613</v>
      </c>
      <c r="B197" t="s">
        <v>614</v>
      </c>
      <c r="C197">
        <v>2004</v>
      </c>
      <c r="D197" t="s">
        <v>615</v>
      </c>
      <c r="E197" t="s">
        <v>616</v>
      </c>
    </row>
    <row r="198" spans="1:5" x14ac:dyDescent="0.2">
      <c r="A198" t="s">
        <v>617</v>
      </c>
      <c r="B198" t="s">
        <v>618</v>
      </c>
      <c r="C198">
        <v>2010</v>
      </c>
      <c r="D198" t="s">
        <v>501</v>
      </c>
      <c r="E198" t="str">
        <f>HYPERLINK("http://link.springer.com/chapter/10.1007/978-3-642-10430-5_62","http://link.springer.com/chapter/10.1007/978-3-642-10430-5_62")</f>
        <v>http://link.springer.com/chapter/10.1007/978-3-642-10430-5_62</v>
      </c>
    </row>
    <row r="199" spans="1:5" x14ac:dyDescent="0.2">
      <c r="A199" t="s">
        <v>619</v>
      </c>
      <c r="B199" t="s">
        <v>620</v>
      </c>
      <c r="C199">
        <v>2016</v>
      </c>
      <c r="D199" t="s">
        <v>153</v>
      </c>
      <c r="E199" t="str">
        <f>HYPERLINK("http://dl.acm.org/citation.cfm?id=3042439","http://dl.acm.org/citation.cfm?id=3042439")</f>
        <v>http://dl.acm.org/citation.cfm?id=3042439</v>
      </c>
    </row>
    <row r="200" spans="1:5" x14ac:dyDescent="0.2">
      <c r="A200" t="s">
        <v>621</v>
      </c>
      <c r="B200" t="s">
        <v>622</v>
      </c>
      <c r="C200">
        <v>2015</v>
      </c>
      <c r="D200" t="s">
        <v>623</v>
      </c>
      <c r="E200" t="str">
        <f>HYPERLINK("http://www.inderscienceonline.com/doi/abs/10.1504/IJMR.2015.067616","http://www.inderscienceonline.com/doi/abs/10.1504/IJMR.2015.067616")</f>
        <v>http://www.inderscienceonline.com/doi/abs/10.1504/IJMR.2015.067616</v>
      </c>
    </row>
    <row r="201" spans="1:5" x14ac:dyDescent="0.2">
      <c r="A201" t="s">
        <v>624</v>
      </c>
      <c r="B201" t="s">
        <v>625</v>
      </c>
      <c r="C201">
        <v>2015</v>
      </c>
      <c r="D201" t="s">
        <v>626</v>
      </c>
      <c r="E201" t="str">
        <f>HYPERLINK("http://link.springer.com/article/10.1007/s12008-013-0202-3","http://link.springer.com/article/10.1007/s12008-013-0202-3")</f>
        <v>http://link.springer.com/article/10.1007/s12008-013-0202-3</v>
      </c>
    </row>
    <row r="202" spans="1:5" x14ac:dyDescent="0.2">
      <c r="A202" t="s">
        <v>627</v>
      </c>
      <c r="B202" t="s">
        <v>628</v>
      </c>
      <c r="C202">
        <v>2015</v>
      </c>
      <c r="D202" t="s">
        <v>629</v>
      </c>
      <c r="E202" t="s">
        <v>630</v>
      </c>
    </row>
    <row r="203" spans="1:5" x14ac:dyDescent="0.2">
      <c r="A203" t="s">
        <v>631</v>
      </c>
      <c r="B203" t="s">
        <v>632</v>
      </c>
      <c r="C203">
        <v>2016</v>
      </c>
      <c r="D203" t="s">
        <v>633</v>
      </c>
      <c r="E203" t="str">
        <f>HYPERLINK("http://ieeexplore.ieee.org/abstract/document/7483919/","http://ieeexplore.ieee.org/abstract/document/7483919/")</f>
        <v>http://ieeexplore.ieee.org/abstract/document/7483919/</v>
      </c>
    </row>
    <row r="204" spans="1:5" x14ac:dyDescent="0.2">
      <c r="A204" t="s">
        <v>634</v>
      </c>
      <c r="B204" t="s">
        <v>635</v>
      </c>
      <c r="C204">
        <v>2014</v>
      </c>
      <c r="D204" t="s">
        <v>125</v>
      </c>
      <c r="E204" t="str">
        <f>HYPERLINK("http://link.springer.com/chapter/10.1007/978-3-319-08816-7_70","http://link.springer.com/chapter/10.1007/978-3-319-08816-7_70")</f>
        <v>http://link.springer.com/chapter/10.1007/978-3-319-08816-7_70</v>
      </c>
    </row>
    <row r="205" spans="1:5" x14ac:dyDescent="0.2">
      <c r="A205" t="s">
        <v>636</v>
      </c>
      <c r="B205" t="s">
        <v>637</v>
      </c>
      <c r="C205">
        <v>2017</v>
      </c>
      <c r="D205" t="s">
        <v>638</v>
      </c>
      <c r="E205" t="s">
        <v>639</v>
      </c>
    </row>
    <row r="206" spans="1:5" x14ac:dyDescent="0.2">
      <c r="A206" t="s">
        <v>640</v>
      </c>
      <c r="B206" t="s">
        <v>641</v>
      </c>
      <c r="C206">
        <v>2013</v>
      </c>
      <c r="D206" t="s">
        <v>642</v>
      </c>
      <c r="E206" t="s">
        <v>643</v>
      </c>
    </row>
    <row r="207" spans="1:5" x14ac:dyDescent="0.2">
      <c r="A207" t="s">
        <v>644</v>
      </c>
      <c r="B207" t="s">
        <v>645</v>
      </c>
      <c r="C207">
        <v>2014</v>
      </c>
      <c r="D207" t="s">
        <v>501</v>
      </c>
      <c r="E207" t="str">
        <f>HYPERLINK("http://www.sciencedirect.com/science/article/pii/S221282711401083X","http://www.sciencedirect.com/science/article/pii/S221282711401083X")</f>
        <v>http://www.sciencedirect.com/science/article/pii/S221282711401083X</v>
      </c>
    </row>
    <row r="208" spans="1:5" x14ac:dyDescent="0.2">
      <c r="A208" t="s">
        <v>90</v>
      </c>
      <c r="B208" t="s">
        <v>91</v>
      </c>
      <c r="C208">
        <v>2000</v>
      </c>
      <c r="D208" t="s">
        <v>92</v>
      </c>
      <c r="E208" t="s">
        <v>93</v>
      </c>
    </row>
    <row r="209" spans="1:5" x14ac:dyDescent="0.2">
      <c r="A209" t="s">
        <v>646</v>
      </c>
      <c r="B209" t="s">
        <v>647</v>
      </c>
      <c r="C209">
        <v>2013</v>
      </c>
      <c r="D209" t="s">
        <v>648</v>
      </c>
      <c r="E209" t="str">
        <f>HYPERLINK("http://ieeexplore.ieee.org/abstract/document/6690700/","http://ieeexplore.ieee.org/abstract/document/6690700/")</f>
        <v>http://ieeexplore.ieee.org/abstract/document/6690700/</v>
      </c>
    </row>
    <row r="210" spans="1:5" x14ac:dyDescent="0.2">
      <c r="A210" t="s">
        <v>649</v>
      </c>
      <c r="B210" t="s">
        <v>650</v>
      </c>
      <c r="C210">
        <v>2015</v>
      </c>
      <c r="D210" t="s">
        <v>651</v>
      </c>
      <c r="E210" t="str">
        <f>HYPERLINK("http://proceedings.asmedigitalcollection.asme.org/proceeding.aspx?articleid=2483162","http://proceedings.asmedigitalcollection.asme.org/proceeding.aspx?articleid=2483162")</f>
        <v>http://proceedings.asmedigitalcollection.asme.org/proceeding.aspx?articleid=2483162</v>
      </c>
    </row>
    <row r="211" spans="1:5" x14ac:dyDescent="0.2">
      <c r="A211" t="s">
        <v>652</v>
      </c>
      <c r="B211" t="s">
        <v>653</v>
      </c>
      <c r="C211">
        <v>2008</v>
      </c>
      <c r="D211" t="s">
        <v>654</v>
      </c>
      <c r="E211" t="str">
        <f>HYPERLINK("http://dl.acm.org/citation.cfm?id=1370744","http://dl.acm.org/citation.cfm?id=1370744")</f>
        <v>http://dl.acm.org/citation.cfm?id=1370744</v>
      </c>
    </row>
    <row r="212" spans="1:5" x14ac:dyDescent="0.2">
      <c r="A212" t="s">
        <v>655</v>
      </c>
      <c r="B212" t="s">
        <v>656</v>
      </c>
      <c r="C212">
        <v>2016</v>
      </c>
      <c r="D212" t="s">
        <v>657</v>
      </c>
      <c r="E212" t="s">
        <v>658</v>
      </c>
    </row>
    <row r="213" spans="1:5" x14ac:dyDescent="0.2">
      <c r="A213" t="s">
        <v>659</v>
      </c>
      <c r="B213" t="s">
        <v>660</v>
      </c>
      <c r="C213">
        <v>2015</v>
      </c>
      <c r="D213" t="s">
        <v>81</v>
      </c>
      <c r="E213" t="str">
        <f>HYPERLINK("http://www.sciencedirect.com/science/article/pii/S2405896315004395","http://www.sciencedirect.com/science/article/pii/S2405896315004395")</f>
        <v>http://www.sciencedirect.com/science/article/pii/S2405896315004395</v>
      </c>
    </row>
    <row r="214" spans="1:5" x14ac:dyDescent="0.2">
      <c r="A214" t="s">
        <v>661</v>
      </c>
      <c r="B214" t="s">
        <v>662</v>
      </c>
      <c r="C214">
        <v>2015</v>
      </c>
      <c r="D214" t="s">
        <v>663</v>
      </c>
      <c r="E214" t="s">
        <v>664</v>
      </c>
    </row>
    <row r="215" spans="1:5" x14ac:dyDescent="0.2">
      <c r="A215" t="s">
        <v>563</v>
      </c>
      <c r="B215" t="s">
        <v>665</v>
      </c>
      <c r="C215">
        <v>2014</v>
      </c>
      <c r="D215" t="s">
        <v>666</v>
      </c>
      <c r="E215" t="s">
        <v>667</v>
      </c>
    </row>
    <row r="216" spans="1:5" x14ac:dyDescent="0.2">
      <c r="A216" t="s">
        <v>668</v>
      </c>
      <c r="B216" t="s">
        <v>669</v>
      </c>
      <c r="C216">
        <v>2016</v>
      </c>
      <c r="D216" t="s">
        <v>670</v>
      </c>
      <c r="E216" t="str">
        <f>HYPERLINK("http://ieeexplore.ieee.org/abstract/document/7497428/","http://ieeexplore.ieee.org/abstract/document/7497428/")</f>
        <v>http://ieeexplore.ieee.org/abstract/document/7497428/</v>
      </c>
    </row>
    <row r="217" spans="1:5" x14ac:dyDescent="0.2">
      <c r="A217" t="s">
        <v>671</v>
      </c>
      <c r="B217" t="s">
        <v>672</v>
      </c>
      <c r="C217">
        <v>2010</v>
      </c>
      <c r="D217" t="s">
        <v>663</v>
      </c>
      <c r="E217" t="str">
        <f>HYPERLINK("http://akme-a2.iosb.fraunhofer.de/EatThisGoogleScholar/d/2010_Towards%20the%20digital%20factory-%20Data%20re-use%20and%20fusion.pdf","http://akme-a2.iosb.fraunhofer.de/EatThisGoogleScholar/d/2010_Towards%20the%20digital%20factory-%20Data%20re-use%20and%20fusion.pdf")</f>
        <v>http://akme-a2.iosb.fraunhofer.de/EatThisGoogleScholar/d/2010_Towards%20the%20digital%20factory-%20Data%20re-use%20and%20fusion.pdf</v>
      </c>
    </row>
    <row r="218" spans="1:5" x14ac:dyDescent="0.2">
      <c r="A218" t="s">
        <v>673</v>
      </c>
      <c r="B218" t="s">
        <v>674</v>
      </c>
      <c r="C218">
        <v>2016</v>
      </c>
      <c r="D218" t="s">
        <v>107</v>
      </c>
      <c r="E218" t="str">
        <f>HYPERLINK("http://www.sciencedirect.com/science/article/pii/S016636151630094X","http://www.sciencedirect.com/science/article/pii/S016636151630094X")</f>
        <v>http://www.sciencedirect.com/science/article/pii/S016636151630094X</v>
      </c>
    </row>
    <row r="219" spans="1:5" x14ac:dyDescent="0.2">
      <c r="A219" t="s">
        <v>675</v>
      </c>
      <c r="B219" t="s">
        <v>676</v>
      </c>
      <c r="C219">
        <v>2016</v>
      </c>
      <c r="D219" t="s">
        <v>125</v>
      </c>
      <c r="E219" t="str">
        <f>HYPERLINK("http://www.sciencedirect.com/science/article/pii/S2212827116308435","http://www.sciencedirect.com/science/article/pii/S2212827116308435")</f>
        <v>http://www.sciencedirect.com/science/article/pii/S2212827116308435</v>
      </c>
    </row>
    <row r="220" spans="1:5" x14ac:dyDescent="0.2">
      <c r="A220" t="s">
        <v>677</v>
      </c>
      <c r="B220" t="s">
        <v>678</v>
      </c>
      <c r="C220">
        <v>1997</v>
      </c>
      <c r="D220" t="s">
        <v>302</v>
      </c>
      <c r="E220" t="s">
        <v>679</v>
      </c>
    </row>
    <row r="221" spans="1:5" x14ac:dyDescent="0.2">
      <c r="A221" t="s">
        <v>680</v>
      </c>
      <c r="B221" t="s">
        <v>681</v>
      </c>
      <c r="C221">
        <v>2007</v>
      </c>
      <c r="D221" t="s">
        <v>501</v>
      </c>
      <c r="E221" t="s">
        <v>682</v>
      </c>
    </row>
    <row r="222" spans="1:5" x14ac:dyDescent="0.2">
      <c r="A222" t="s">
        <v>683</v>
      </c>
      <c r="B222" t="s">
        <v>684</v>
      </c>
      <c r="C222">
        <v>2013</v>
      </c>
      <c r="D222" t="s">
        <v>685</v>
      </c>
      <c r="E222" t="str">
        <f>HYPERLINK("http://www.sciencedirect.com/science/article/pii/S1755581713000576","http://www.sciencedirect.com/science/article/pii/S1755581713000576")</f>
        <v>http://www.sciencedirect.com/science/article/pii/S1755581713000576</v>
      </c>
    </row>
    <row r="223" spans="1:5" x14ac:dyDescent="0.2">
      <c r="A223" t="s">
        <v>686</v>
      </c>
      <c r="B223" t="s">
        <v>687</v>
      </c>
      <c r="C223">
        <v>2014</v>
      </c>
      <c r="D223" t="s">
        <v>477</v>
      </c>
      <c r="E223" t="str">
        <f>HYPERLINK("http://www.sciencedirect.com/science/article/pii/S2212017314001984","http://www.sciencedirect.com/science/article/pii/S2212017314001984")</f>
        <v>http://www.sciencedirect.com/science/article/pii/S2212017314001984</v>
      </c>
    </row>
  </sheetData>
  <hyperlinks>
    <hyperlink ref="E3" r:id="rId1" xr:uid="{9CF4FE07-F231-4B60-8105-6F03A8B530CE}"/>
    <hyperlink ref="E22" r:id="rId2" xr:uid="{35AD2C42-D85C-439A-9E7E-D743C74EFC93}"/>
    <hyperlink ref="E26" r:id="rId3" xr:uid="{694B57EA-48D7-4972-AB61-E1452E339F7D}"/>
    <hyperlink ref="E34" r:id="rId4" xr:uid="{66A263DC-E688-44B3-9594-B4CC83307937}"/>
    <hyperlink ref="E36" r:id="rId5" xr:uid="{C3BC7239-198A-48A3-B8DB-23F49D896F97}"/>
    <hyperlink ref="E43" r:id="rId6" xr:uid="{527895C0-09D7-4C04-B593-AD7070D305F3}"/>
    <hyperlink ref="E44" r:id="rId7" xr:uid="{068F1973-CCFB-48D5-A037-762119FBC8BC}"/>
    <hyperlink ref="E49" r:id="rId8" xr:uid="{D1088934-87B7-4DC5-972F-60BDAC9B3F27}"/>
    <hyperlink ref="E81" r:id="rId9" xr:uid="{D4CEE4D4-94FB-41D6-9C5E-354D188BF2DD}"/>
    <hyperlink ref="E85" r:id="rId10" xr:uid="{597A25D0-BF4C-4A9F-929E-AE81938DC356}"/>
    <hyperlink ref="E88" r:id="rId11" xr:uid="{AD5FE5D3-67F2-486B-ACD2-F6D1CDE75473}"/>
    <hyperlink ref="E95" r:id="rId12" xr:uid="{36092CD9-5E72-451B-978A-41E766E73437}"/>
    <hyperlink ref="E97" r:id="rId13" xr:uid="{BBF46C9F-F5F9-4235-8191-F62F95DAD8C0}"/>
    <hyperlink ref="E100" r:id="rId14" xr:uid="{3F6B5F10-F58C-43B9-8E43-74701B777638}"/>
    <hyperlink ref="E114" r:id="rId15" xr:uid="{4201CCFA-585A-4606-9856-115ED1EC9716}"/>
    <hyperlink ref="E115" r:id="rId16" xr:uid="{01B4BCD6-57C2-4757-ACFF-938BD32E51F9}"/>
    <hyperlink ref="E118" r:id="rId17" xr:uid="{44A86A86-F9C3-4AEE-BD34-8CD935803228}"/>
    <hyperlink ref="E122" r:id="rId18" xr:uid="{316AB218-4E8B-4AA7-89C5-EA2879AB097F}"/>
    <hyperlink ref="E142" r:id="rId19" xr:uid="{525B0C0E-AED6-4760-AB9A-036C28FFD3CC}"/>
    <hyperlink ref="E147" r:id="rId20" xr:uid="{A3D280FE-DFDC-4E03-B071-633B71BF3578}"/>
    <hyperlink ref="E159" r:id="rId21" xr:uid="{06EB5A4B-DA42-4CEC-A744-638F2BD81142}"/>
    <hyperlink ref="E166" r:id="rId22" xr:uid="{C3410DE7-E017-48B3-9551-5A205DB7742E}"/>
    <hyperlink ref="E171" r:id="rId23" xr:uid="{1D4589C5-F8DB-4582-B20A-20CD434FD450}"/>
    <hyperlink ref="E172" r:id="rId24" xr:uid="{F58F98E0-6BD0-483A-A4E1-FC6C483FFC52}"/>
    <hyperlink ref="E173" r:id="rId25" xr:uid="{3836381D-07E5-4D01-81F4-5F3D7AD12CF4}"/>
    <hyperlink ref="E182" r:id="rId26" xr:uid="{A191BF75-3417-4D3F-AA01-7C324BE92CDF}"/>
    <hyperlink ref="E189" r:id="rId27" xr:uid="{AB7328A0-564B-46E2-A8FB-5EE738F06972}"/>
    <hyperlink ref="E214" r:id="rId28" xr:uid="{180D4A34-391D-4497-8EF8-BAE4ACE633EA}"/>
    <hyperlink ref="E2" r:id="rId29" display="http://link.springer.com/article/10.1007/s00170-011-3466-4" xr:uid="{FE273555-64FE-40C9-A17C-6D0CC2393841}"/>
    <hyperlink ref="E4" r:id="rId30" display="http://journals.sagepub.com/doi/abs/10.1177/1063293X07084636" xr:uid="{EED6C352-32A5-482A-A64B-25743111B845}"/>
    <hyperlink ref="E5" r:id="rId31" display="http://www.sciencedirect.com/science/article/pii/S2405896315005972" xr:uid="{6F4F8992-B29A-4B66-B616-9A4177E122FC}"/>
    <hyperlink ref="E6" r:id="rId32" display="http://www.sciencedirect.com/science/article/pii/S0166361515000962" xr:uid="{26750B6E-3F7E-4309-B806-04F6120241BE}"/>
    <hyperlink ref="E10" r:id="rId33" display="http://ieeexplore.ieee.org/abstract/document/5707619/" xr:uid="{92F972AA-498B-43ED-BA71-FDBEC77189CE}"/>
    <hyperlink ref="E11" r:id="rId34" display="http://www.sciencedirect.com/science/article/pii/S0166361516301373" xr:uid="{10F54504-23E3-4066-8907-F28B70987B79}"/>
    <hyperlink ref="E12" r:id="rId35" display="https://www.researchgate.net/profile/Henri_Pierreval/publication/220058808_A_Metamodeling_Approach_Based_on_Neural_Networks/links/00b4951a7599a3a203000000.pdf" xr:uid="{001B1AB6-4C8C-4222-A51F-DA5D8286F84E}"/>
    <hyperlink ref="E13" r:id="rId36" display="http://link.springer.com/10.1007%2F978-3-642-23860-4_77" xr:uid="{245611A8-C55F-42DD-8D6F-1600C4C7C99F}"/>
    <hyperlink ref="E14" r:id="rId37" display="http://www.sciencedirect.com/science/article/pii/S0166361599000500" xr:uid="{CD8CF371-49A9-4631-887D-2DC518DBBB89}"/>
    <hyperlink ref="E15" r:id="rId38" display="http://www.springerlink.com/index/N696U75883656452.pdf" xr:uid="{A98B56C7-8524-45CC-A5DE-FA75F9987F9D}"/>
    <hyperlink ref="E16" r:id="rId39" display="http://ieeexplore.ieee.org/abstract/document/7733633/" xr:uid="{60CC2C5C-177B-4EF7-8E35-D2F2F55583D4}"/>
    <hyperlink ref="E17" r:id="rId40" display="http://ieeexplore.ieee.org/abstract/document/7733731/" xr:uid="{9EC8A750-F8CF-4566-9F5F-BF563D7560F9}"/>
    <hyperlink ref="E18" r:id="rId41" display="http://ieeexplore.ieee.org/abstract/document/7733720/" xr:uid="{2987FD14-A553-46B7-B8DC-5FB132C9685F}"/>
    <hyperlink ref="E19" r:id="rId42" display="http://link.springer.com/chapter/10.1007/978-3-319-44350-8_22" xr:uid="{8D638DD3-5101-40A9-A2C7-2A618C2635EC}"/>
    <hyperlink ref="E20" r:id="rId43" display="http://link.springer.com/chapter/10.1007/978-3-642-33666-9_24" xr:uid="{FE7E71B2-ECD9-44E7-AB49-1037D053317F}"/>
    <hyperlink ref="E21" r:id="rId44" display="http://www.sciencedirect.com/science/article/pii/S2212827115011403" xr:uid="{B87F8F91-7221-4C7F-A50E-E5BE204D4125}"/>
    <hyperlink ref="E23" r:id="rId45" display="http://link.springer.com/article/10.1007/s00170-016-8872-1" xr:uid="{F25F817C-A8BD-4B3E-BAEF-F3BAE898DB51}"/>
    <hyperlink ref="E27" r:id="rId46" display="https://pdfs.semanticscholar.org/c390/1f8996a58e03d9d4cbd0616ce3c3d2a3bdca.pdf" xr:uid="{B6EAC7EE-5824-42B4-8360-C6FAAED03DB1}"/>
    <hyperlink ref="E28" r:id="rId47" display="http://www.emeraldinsight.com/doi/abs/10.1108/01445150410529946" xr:uid="{C8978F7B-33B6-46C8-8926-0F41965B9FF6}"/>
    <hyperlink ref="E29" r:id="rId48" display="http://www.tandfonline.com/doi/abs/10.1080/09537287.2016.1237686" xr:uid="{C8C2BB81-7A1B-4D6C-B4A4-0AAC11ADDDA9}"/>
    <hyperlink ref="E30" r:id="rId49" display="http://ieeexplore.ieee.org/abstract/document/6700280/" xr:uid="{A8A2CA81-A188-4D78-A5F0-846B1DE5E6A3}"/>
    <hyperlink ref="E31" r:id="rId50" display="http://ieeexplore.ieee.org/abstract/document/7733729/" xr:uid="{173AEEFE-4D32-4298-9C32-18D34B37833B}"/>
    <hyperlink ref="E32" r:id="rId51" display="http://ieeexplore.ieee.org/abstract/document/7301453/" xr:uid="{FBFD502F-2A7B-4428-B3B2-C858000448F2}"/>
    <hyperlink ref="E35" r:id="rId52" display="http://www.sciencedirect.com/science/article/pii/S2092678216304733" xr:uid="{4514F69C-5164-41AB-81BF-AE926BE7501E}"/>
    <hyperlink ref="E37" r:id="rId53" display="http://ieeexplore.ieee.org/abstract/document/7733531/" xr:uid="{E8391AC0-872C-48F4-81C9-816B69B70819}"/>
    <hyperlink ref="E39" r:id="rId54" display="http://www.sciencedirect.com/science/article/pii/S2405896315007089" xr:uid="{8C99CB7E-B6C1-4FD4-9BF0-BEF018D7411B}"/>
    <hyperlink ref="E40" r:id="rId55" display="http://www.sciencedirect.com/science/article/pii/S2212827115002851" xr:uid="{9211C88B-A0E1-4EB7-BD8D-545ABF60F9D0}"/>
    <hyperlink ref="E41" r:id="rId56" display="http://www.sciencedirect.com/science/article/pii/S0007850616301615" xr:uid="{8B5887C2-E98C-4B75-A491-25F48CCF3691}"/>
    <hyperlink ref="E78" r:id="rId57" display="https://yadda.icm.edu.pl/baztech/element/bwmeta1.element.baztech-32291f4e-ec88-42ec-a932-ae8ffa3e73cb" xr:uid="{D4985C96-D1A9-429D-B984-CE2BC0C8CB11}"/>
    <hyperlink ref="E79" r:id="rId58" display="http://www.sciencedirect.com/science/article/pii/S2405896316325538" xr:uid="{1EBA661F-460D-4CA9-8FD3-F0969B298F33}"/>
    <hyperlink ref="E80" r:id="rId59" display="http://www.emeraldinsight.com/doi/abs/10.1108/01445150410549737" xr:uid="{D698C089-54CD-4D3D-9859-9C6A40AB51DC}"/>
    <hyperlink ref="E87" r:id="rId60" display="http://link.springer.com/article/10.1007/s40684-015-0025-8" xr:uid="{706DF51D-B4D5-4C9A-B419-9CCC6E40335C}"/>
    <hyperlink ref="E91" r:id="rId61" display="http://www.tandfonline.com/doi/abs/10.1080/0951192031000089165" xr:uid="{B943A206-EF7F-4474-B6E5-C616815D357A}"/>
    <hyperlink ref="E93" r:id="rId62" display="http://ieeexplore.ieee.org/abstract/document/6700281/" xr:uid="{5245AE37-C81C-45B7-B675-2BEBF009C70F}"/>
    <hyperlink ref="E96" r:id="rId63" display="http://dl.acm.org/citation.cfm?id=2866623" xr:uid="{2E30B15B-EA15-442F-B316-8A47408FAA78}"/>
    <hyperlink ref="E98" r:id="rId64" display="http://ieeexplore.ieee.org/abstract/document/6489543/" xr:uid="{32FB147C-4A67-462E-8FE3-ACBB1DC07374}"/>
    <hyperlink ref="E102" r:id="rId65" display="http://ieomsociety.org/ieom_2016/pdfs/431.pdf" xr:uid="{BA2B15C8-B26F-4EBA-AB59-BD9DB45CA354}"/>
    <hyperlink ref="E105" r:id="rId66" display="http://link.springer.com/article/10.1007/s00170-015-7037-y" xr:uid="{6C83466A-003A-4D98-B312-B9965E3A197F}"/>
    <hyperlink ref="E106" r:id="rId67" display="http://ieeexplore.ieee.org/abstract/document/7793785/" xr:uid="{8A65A88C-2CDD-4BCA-8B0B-E2FE53F5A218}"/>
    <hyperlink ref="E107" r:id="rId68" display="http://ieeexplore.ieee.org/abstract/document/7274681/" xr:uid="{7D149C71-8F42-4C1D-AF3F-FFD7B4B7E1A0}"/>
    <hyperlink ref="E108" r:id="rId69" display="https://www.researchgate.net/profile/Ender_Yemenicioglu/publication/266967813_Implementation_of_an_AutomationML-Interface_in_the_digital_factory_simulation/links/543fde700cf2be1758cfeca6.pdf" xr:uid="{3F2C82A9-16FD-4CC4-9BFD-DE3EF9DA1C19}"/>
    <hyperlink ref="E110" r:id="rId70" xr:uid="{B1B30C3E-1E09-47CF-8422-0CA8BB14432B}"/>
    <hyperlink ref="E116" r:id="rId71" display="http://ieeexplore.ieee.org/abstract/document/6147934/" xr:uid="{6381D0EC-5A07-4740-A4B1-68EEB703D1B7}"/>
    <hyperlink ref="E125" r:id="rId72" display="http://ieeexplore.ieee.org/abstract/document/7744911/" xr:uid="{B1334DE1-C3E0-4231-9F00-051AB3256F3A}"/>
    <hyperlink ref="E129" r:id="rId73" display="http://link.springer.com/content/pdf/10.1007/978-0-387-77249-3_18.pdf" xr:uid="{F7E19C4C-E16F-444B-A57F-7BA5355650C4}"/>
    <hyperlink ref="E132" r:id="rId74" display="http://ieeexplore.ieee.org/abstract/document/4636677/" xr:uid="{83D8201D-73B6-4FA0-817B-ACAF495A3D99}"/>
    <hyperlink ref="E134" r:id="rId75" display="http://www.sciencedirect.com/science/article/pii/S2212827113002771" xr:uid="{94854BF0-7DDD-4A31-8A8E-B45311554266}"/>
    <hyperlink ref="E135" r:id="rId76" display="http://www.sciencedirect.com/science/article/pii/S2405896315009799" xr:uid="{76963492-D8B3-4B53-A2D4-33BE59F12E96}"/>
    <hyperlink ref="E143" r:id="rId77" display="http://link.springer.com/article/10.1007/s10845-015-1178-6" xr:uid="{D62F04CB-CC98-4BB2-95BE-EA646F235863}"/>
    <hyperlink ref="E148" r:id="rId78" display="http://ieeexplore.ieee.org/abstract/document/6489540/" xr:uid="{9645D850-F1A8-4647-88B0-61EAB7E9C920}"/>
    <hyperlink ref="E150" r:id="rId79" display="http://www.sciencedirect.com/science/article/pii/S221282711401066X" xr:uid="{65F69518-0D9B-46F3-BDEC-A20F0DED7C52}"/>
    <hyperlink ref="E158" r:id="rId80" display="http://ieeexplore.ieee.org/abstract/document/7281911/" xr:uid="{97479AE9-4AC7-4960-A2F1-4F78E4539F44}"/>
    <hyperlink ref="E162" r:id="rId81" display="http://strassburger-online.de/papers/15F-SIW-003.pdf" xr:uid="{B39A954A-60C8-488B-9BE0-A9CEAE141EB2}"/>
    <hyperlink ref="E176" r:id="rId82" display="https://www.researchgate.net/profile/Michael_Luetjen/publication/286242862_Production_Process_Engineering_-_Modelling_and_Evaluation_of_Process_Chains_for_Composite_Manufacturing/links/5666ff7308aef42b5787304a.pdf" xr:uid="{D96B5545-9BB0-4F23-B7EC-083662C24449}"/>
    <hyperlink ref="E180" r:id="rId83" display="http://www.sciencedirect.com/science/article/pii/S0166361515300555" xr:uid="{0BEB7DA7-117B-4C3D-9B7B-F9341E6D275F}"/>
    <hyperlink ref="E181" r:id="rId84" display="https://www.hindawi.com/journals/mpe/2014/934176/abs/" xr:uid="{36B8FF1F-294A-4319-A212-43ADCD17305C}"/>
    <hyperlink ref="E183" r:id="rId85" display="http://www.sciencedirect.com/science/article/pii/S2212827115011014" xr:uid="{0621248D-C95C-4B18-A3A2-E84299E95A88}"/>
    <hyperlink ref="E185" r:id="rId86" display="http://www.sciencedirect.com/science/article/pii/S0007850613000462" xr:uid="{E0594E9D-DB25-4DA7-A8C3-546D794EB945}"/>
    <hyperlink ref="E190" r:id="rId87" display="https://www.researchgate.net/profile/Florian_Pauker/publication/281841746_Service_Orchestration_for_Flexible_Manufacturing_Systems_using_Sequential_Functional_Charts_and_OPC_UA/links/55fac5d908aeba1d9f38b3e6.pdf" xr:uid="{72377BAA-C397-4328-9779-C1E1632212CD}"/>
    <hyperlink ref="E193" r:id="rId88" display="http://ieeexplore.ieee.org/abstract/document/7504033/" xr:uid="{143F462C-9D35-4850-8C37-57894DB3962B}"/>
    <hyperlink ref="E194" r:id="rId89" display="http://acs.pollub.pl/pdf/v7n2/47_ vol_7no_2_2012.pdf" xr:uid="{0A3A8274-9C65-4506-B74E-FBBE3A486E19}"/>
    <hyperlink ref="E196" r:id="rId90" display="https://www.mysciencework.com/publication/show/169d471d85634b3f6b89af6b1e1b233f" xr:uid="{F4D4C94C-A1B5-4D2C-80B4-AB3CC7B6BA99}"/>
    <hyperlink ref="E200" r:id="rId91" display="http://www.inderscienceonline.com/doi/abs/10.1504/IJMR.2015.067616" xr:uid="{56FD2F85-285C-4427-81AC-705F3923F6E4}"/>
    <hyperlink ref="E201" r:id="rId92" display="http://link.springer.com/article/10.1007/s12008-013-0202-3" xr:uid="{F0F50476-E7C4-4719-BB4F-A7A5D85799F8}"/>
    <hyperlink ref="E203" r:id="rId93" display="http://ieeexplore.ieee.org/abstract/document/7483919/" xr:uid="{38D42AAB-9DEF-4F08-8375-9FE181895727}"/>
    <hyperlink ref="E213" r:id="rId94" display="http://www.sciencedirect.com/science/article/pii/S2405896315004395" xr:uid="{1CCBAFCF-7E6E-41EE-848F-7764883A4CF7}"/>
    <hyperlink ref="E216" r:id="rId95" display="http://ieeexplore.ieee.org/abstract/document/7497428/" xr:uid="{4A4AE5C1-E969-419B-BAC1-4AB75EDF00B3}"/>
    <hyperlink ref="E217" r:id="rId96" display="http://akme-a2.iosb.fraunhofer.de/EatThisGoogleScholar/d/2010_Towards the digital factory- Data re-use and fusion.pdf" xr:uid="{6B67F356-FEC7-48CC-B236-DD7311EE3B95}"/>
    <hyperlink ref="E218" r:id="rId97" display="http://www.sciencedirect.com/science/article/pii/S016636151630094X" xr:uid="{5FA7DC52-5D0F-439B-BC32-E6B5E7BA153F}"/>
    <hyperlink ref="E219" r:id="rId98" display="http://www.sciencedirect.com/science/article/pii/S2212827116308435" xr:uid="{A651164D-2321-4E6B-910D-0A9F6A4BFD66}"/>
    <hyperlink ref="E195" r:id="rId99" display="https://pdfs.semanticscholar.org/53fa/58d6d2bfb108e343c526257468ae69c8e60c.pdf" xr:uid="{1394A2C1-CD9D-4830-A725-2450F08CF37D}"/>
    <hyperlink ref="E59" r:id="rId100" display="https://www.researchgate.net/profile/Thomas_Uslaender/publication/312164877_Co-Design_of_Requirements_and_Architectural_Artefacts_for_Industrial_Internet_Applications/links/5873983208ae329d621cf777.pdf" xr:uid="{B44CD2C4-F5B9-46D7-B603-96CC49302085}"/>
    <hyperlink ref="E86" r:id="rId101" display="https://www.researchgate.net/profile/Maximilian_Speicher/publication/282293186_Enabling_Industry_40_with_holobuilder/links/560ae07208ae840a08d6777a.pdf" xr:uid="{4AF539DE-5F98-4FF4-9D40-98FAE5356B8D}"/>
    <hyperlink ref="E137" r:id="rId102" display="http://search.proquest.com/openview/ba2669e668ebb19a08c0bdeb0afc9498/1?pq-origsite=gscholar&amp;cbl=38603" xr:uid="{72284150-D1A9-418E-A4B2-28FA5085F31D}"/>
    <hyperlink ref="E165" r:id="rId103" display="http://www.sciencedirect.com/science/article/pii/S2212827116312094" xr:uid="{F7161FF6-7D34-4014-BE45-95C4D6B4EE8D}"/>
    <hyperlink ref="E184" r:id="rId104" display="http://ieeexplore.ieee.org/abstract/document/7819258/" xr:uid="{0398F2EB-2AAF-48C7-BDEA-A712491D063C}"/>
    <hyperlink ref="E42" r:id="rId105" display="http://ieeexplore.ieee.org/abstract/document/7301474/" xr:uid="{EF94F2C0-C260-43B8-9308-9DA2442BD26F}"/>
    <hyperlink ref="E47" r:id="rId106" display="http://ws680.nist.gov/publication/get_pdf.cfm?pub_id=920910" xr:uid="{DFE27295-1030-43D7-A2ED-27FCB06AB089}"/>
    <hyperlink ref="E50" r:id="rId107" display="http://ieeexplore.ieee.org/abstract/document/4416789/" xr:uid="{72C9BD44-1EE2-46B4-8D4E-957F12486735}"/>
    <hyperlink ref="E61" r:id="rId108" display="http://link.springer.com/chapter/10.1007/978-3-319-00557-7_11" xr:uid="{B9B78B80-0C11-4787-B4EE-1F11F70F311D}"/>
    <hyperlink ref="E65" r:id="rId109" xr:uid="{BE7D0AF7-B1B7-41A6-A8AA-0FB130C281AF}"/>
    <hyperlink ref="E66" r:id="rId110" display="http://www.sciencedirect.com/science/article/pii/S2212827115011555" xr:uid="{CBA340AE-BAC5-453D-9694-3A251FFB8DF4}"/>
    <hyperlink ref="E70" r:id="rId111" display="https://www.degruyter.com/view/j/auto.2016.64.issue-4/auto-2015-0076/auto-2015-0076.xml" xr:uid="{77736310-763E-46D1-B93B-1E2BFF018778}"/>
    <hyperlink ref="E75" r:id="rId112" display="http://ieeexplore.ieee.org/abstract/document/7793468/" xr:uid="{4EA709A7-718E-4077-A1B4-B8FE266563FE}"/>
    <hyperlink ref="E82" r:id="rId113" display="http://citeseerx.ist.psu.edu/viewdoc/download?doi=10.1.1.507.8124&amp;rep=rep1&amp;type=pdf" xr:uid="{C4EB0C5A-7FB0-430A-94E9-0A9F1CC6FB7F}"/>
    <hyperlink ref="E84" r:id="rId114" display="http://ieeexplore.ieee.org/abstract/document/6647962/" xr:uid="{E0EE39ED-5312-493F-9334-BC6715B1FC61}"/>
    <hyperlink ref="E90" r:id="rId115" display="https://www.researchgate.net/profile/Asif_Rashid6/publication/241553117_ERP_Lifecycle_Management_for_Aerospace_Smart_Factory_A_Multidisciplinary_Approach/links/0deec5365351ee6805000000.pdf" xr:uid="{DA29B09B-2414-4DC3-A6D0-57FA2104021B}"/>
    <hyperlink ref="E92" r:id="rId116" display="http://ieeexplore.ieee.org/abstract/document/4638539/" xr:uid="{1A99AA22-23DC-4405-BEA1-7E7882E4A212}"/>
    <hyperlink ref="E99" r:id="rId117" display="http://ieeexplore.ieee.org/abstract/document/7223355/" xr:uid="{22693B58-36AD-4DD6-A72A-68391347DF51}"/>
    <hyperlink ref="E103" r:id="rId118" display="https://pdfs.semanticscholar.org/bb7c/32273d63cb80f6ad7830c924a9f13304ad78.pdf" xr:uid="{22B08D7E-F8C3-495B-8D26-3AB480E8DC87}"/>
    <hyperlink ref="E109" r:id="rId119" display="http://www.sciencedirect.com/science/article/pii/S1877705813013921" xr:uid="{02A9553D-E846-4D20-B1D8-5CA47E2C0CB9}"/>
    <hyperlink ref="E123" r:id="rId120" display="http://ieeexplore.ieee.org/abstract/document/7301415/" xr:uid="{DDADDEE3-DA82-4F4D-81F0-9F6DD49AC25C}"/>
    <hyperlink ref="E124" r:id="rId121" display="http://ieeexplore.ieee.org/abstract/document/6081262/" xr:uid="{6F7C0C5C-8555-4028-865F-F9C675B02154}"/>
    <hyperlink ref="E126" r:id="rId122" xr:uid="{8B840F9E-6E6E-40FA-9D95-4EAE5C5A2D78}"/>
    <hyperlink ref="E127" r:id="rId123" display="http://dl.acm.org/citation.cfm?id=2993325" xr:uid="{8FDBC22C-188B-48FA-B282-E012E5808FE8}"/>
    <hyperlink ref="E128" r:id="rId124" display="http://www.sciencedirect.com/science/article/pii/S1474034616301586" xr:uid="{022F941A-8F0B-4796-820F-90026EFBA5C2}"/>
    <hyperlink ref="E131" r:id="rId125" display="https://dspace.lboro.ac.uk/dspace-jspui/handle/2134/10654" xr:uid="{B6BC7271-EF36-4415-A378-42A7EF8869D8}"/>
    <hyperlink ref="E133" r:id="rId126" display="http://ieeexplore.ieee.org/abstract/document/6738957/" xr:uid="{A5A4FEC9-EF6D-4E33-8408-9F8455FB959D}"/>
    <hyperlink ref="E136" r:id="rId127" display="http://ieeexplore.ieee.org/abstract/document/7743371/" xr:uid="{426B70A9-93DE-41B2-8AED-745FC361F587}"/>
    <hyperlink ref="E139" r:id="rId128" display="https://www.researchgate.net/profile/Oliver_Niggemann/publication/221003158_Model-based_Development_of_Automation_Systems/links/54fae5120cf20b0d2cb86202.pdf" xr:uid="{8824AB1C-E7AB-4788-835B-97DD415D20F0}"/>
    <hyperlink ref="E140" r:id="rId129" display="http://www.sciencedirect.com/science/article/pii/S1474667015356767" xr:uid="{39854C77-AA17-4FE0-90B0-A68C0B1DCCF1}"/>
    <hyperlink ref="E141" r:id="rId130" display="http://www.sciencedirect.com/science/article/pii/S2212017314001996" xr:uid="{B48FC14A-AFB0-4900-B4BA-D7E9AE2FCC1B}"/>
    <hyperlink ref="E144" r:id="rId131" display="http://link.springer.com/chapter/10.1007/978-3-642-40352-1_43" xr:uid="{BF0846BC-0284-4A86-86EB-A1ABCD632404}"/>
    <hyperlink ref="E145" r:id="rId132" display="http://link.springer.com/chapter/10.1007/978-3-642-27552-4_134" xr:uid="{4C84E48F-DF44-4246-AD99-683767669E20}"/>
    <hyperlink ref="E146" r:id="rId133" xr:uid="{111F171C-4BEB-483C-A7BF-700B8893286C}"/>
    <hyperlink ref="E149" r:id="rId134" display="http://iamot2016.org/proceedings/papers/IAMOT_2016_paper_14.pdf" xr:uid="{5272C952-80BC-4101-BD93-535E264962AE}"/>
    <hyperlink ref="E151" r:id="rId135" display="http://ieeexplore.ieee.org/abstract/document/7125374/" xr:uid="{3E019EE0-D3AA-4155-9912-8055DA490F67}"/>
    <hyperlink ref="E152" r:id="rId136" display="http://www.sciencedirect.com/science/article/pii/S1877050913000653" xr:uid="{73A3CE97-EE75-4371-A277-A4CEABC87602}"/>
    <hyperlink ref="E155" r:id="rId137" xr:uid="{863DB2AD-203E-4FEC-BE1C-8EAC4594B180}"/>
    <hyperlink ref="E156" r:id="rId138" location="page=95" xr:uid="{84E080CD-7996-4694-939A-F6599CBCF518}"/>
    <hyperlink ref="E157" r:id="rId139" display="https://modelica.org/events/modelica2008/Proceedings/sessions/keynote.pdf" xr:uid="{D8AE33B9-DA4C-4B3D-840D-CC764700D672}"/>
    <hyperlink ref="E163" r:id="rId140" display="http://ieeexplore.ieee.org/abstract/document/7301482/" xr:uid="{F7C70164-FED8-427E-BD04-ADC388BEEED0}"/>
    <hyperlink ref="E164" r:id="rId141" display="http://ieeexplore.ieee.org/abstract/document/6945606/" xr:uid="{98FE4BFF-95D4-4FDD-B4FA-5384D4C679E2}"/>
    <hyperlink ref="E168" r:id="rId142" display="http://ieeexplore.ieee.org/abstract/document/6489537/" xr:uid="{AE3D96C2-497E-4EAB-95C7-B5323BB9BBB2}"/>
    <hyperlink ref="E169" r:id="rId143" display="https://pdfs.semanticscholar.org/edd5/7009440c90de7672227b3aedf2bef4b3d66d.pdf" xr:uid="{0556A6B0-F812-4646-AF3A-E515E1878EDC}"/>
    <hyperlink ref="E170" r:id="rId144" display="http://www.sciencedirect.com/science/article/pii/S2212827116308009" xr:uid="{CAEEA38F-DBB8-472A-80E4-F2EB343D425A}"/>
    <hyperlink ref="E174" r:id="rId145" display="http://www.sciencedirect.com/science/article/pii/S2212017313002041" xr:uid="{45402090-1AB4-4ADE-8CAA-184FC08E7783}"/>
    <hyperlink ref="E177" r:id="rId146" display="http://link.springer.com/chapter/10.1007/978-3-319-33111-9_34" xr:uid="{53D480D7-420D-442C-AFEC-893B2999C53A}"/>
    <hyperlink ref="E186" r:id="rId147" display="http://link.springer.com/10.1007/978-3-642-19692-8_88" xr:uid="{04F735D0-603E-4673-A532-2B9BCF82E46B}"/>
    <hyperlink ref="E191" r:id="rId148" display="http://ieeexplore.ieee.org/abstract/document/6840211/" xr:uid="{988A0D8D-A472-4DE1-897E-109C8289465D}"/>
    <hyperlink ref="E192" r:id="rId149" display="https://hal.archives-ouvertes.fr/hal-01192838/" xr:uid="{9C432B4F-20CD-403D-A118-807C50C7476E}"/>
    <hyperlink ref="E198" r:id="rId150" display="http://link.springer.com/chapter/10.1007/978-3-642-10430-5_62" xr:uid="{48673A30-5FC0-4756-BD01-44DDA41A740B}"/>
    <hyperlink ref="E199" r:id="rId151" display="http://dl.acm.org/citation.cfm?id=3042439" xr:uid="{801F52F7-8603-478A-A2B1-B13454732B41}"/>
    <hyperlink ref="E204" r:id="rId152" display="http://link.springer.com/chapter/10.1007/978-3-319-08816-7_70" xr:uid="{9E556B85-60BA-404D-B463-19011F9C936A}"/>
    <hyperlink ref="E207" r:id="rId153" display="http://www.sciencedirect.com/science/article/pii/S221282711401083X" xr:uid="{28DF3A97-88F7-41A5-9F91-536085BA4B9B}"/>
    <hyperlink ref="E209" r:id="rId154" display="http://ieeexplore.ieee.org/abstract/document/6690700/" xr:uid="{F5436B2C-5E51-4D10-9733-DE530EED262A}"/>
    <hyperlink ref="E210" r:id="rId155" display="http://proceedings.asmedigitalcollection.asme.org/proceeding.aspx?articleid=2483162" xr:uid="{05C6C7C8-D422-4224-A981-C80074E5548F}"/>
    <hyperlink ref="E211" r:id="rId156" display="http://dl.acm.org/citation.cfm?id=1370744" xr:uid="{10A86449-E02E-4893-BBC2-E2169C8F70AE}"/>
    <hyperlink ref="E222" r:id="rId157" display="http://www.sciencedirect.com/science/article/pii/S1755581713000576" xr:uid="{7D835D18-A595-4F53-96DE-FBB8F64607F7}"/>
    <hyperlink ref="E77" r:id="rId158" display="http://link.springer.com/article/10.1007/s10845-015-1063-3" xr:uid="{FE3C7B62-94EA-45F6-AA02-CE7A511185BA}"/>
    <hyperlink ref="E45" r:id="rId159" xr:uid="{DBCA3953-F73D-41B4-97CE-9AB71BE782EE}"/>
    <hyperlink ref="E46" r:id="rId160" xr:uid="{88AE9E64-9D4F-4AB8-9C0B-4A3C9C3CAC08}"/>
    <hyperlink ref="E48" r:id="rId161" xr:uid="{CB4868EA-6EC8-4AD8-A0CF-955C97740F67}"/>
    <hyperlink ref="E51" r:id="rId162" xr:uid="{EE7E8D83-E852-4979-AC8B-37FA6D0912F9}"/>
    <hyperlink ref="E52" r:id="rId163" display="http://akme-a2.iosb.fraunhofer.de/EatThisGoogleScholar/d/2015_Automatic parameterization of automation software for plug-and-produce - Paper presented at Workshops at the Twenty-Ninth AAAI Conference on Artificia.pdf" xr:uid="{57A5A5D4-F1EB-4746-A1CE-266AB01E9A95}"/>
    <hyperlink ref="E53" r:id="rId164" xr:uid="{F9DB07A9-2456-4F79-BAC9-12069F3270DD}"/>
    <hyperlink ref="E54" r:id="rId165" xr:uid="{E48CA2B6-2753-4663-B689-B938ED1CE8F8}"/>
    <hyperlink ref="E57" r:id="rId166" xr:uid="{19B0E14A-65E8-4ECB-BE1E-7786F89BC730}"/>
    <hyperlink ref="E60" r:id="rId167" xr:uid="{232A43EB-1E22-4A81-9D7B-65261E801153}"/>
    <hyperlink ref="E62" r:id="rId168" xr:uid="{1D2704B0-CB25-44FF-9CB4-2CA574E54D66}"/>
    <hyperlink ref="E67" r:id="rId169" xr:uid="{C6466D49-EDF6-428F-B383-9E414C195DCC}"/>
    <hyperlink ref="E69" r:id="rId170" xr:uid="{2E84753E-7D3C-40A9-BB6E-0AFA9F3F9449}"/>
    <hyperlink ref="E71" r:id="rId171" xr:uid="{7BD50172-D946-451D-A6B0-7515C2FD2EF3}"/>
    <hyperlink ref="E72" r:id="rId172" xr:uid="{6BC9102B-D2F6-4FCA-88A8-F760721DE321}"/>
    <hyperlink ref="E73" r:id="rId173" xr:uid="{306243E8-3F7E-4958-9EB8-C69A3681DD93}"/>
    <hyperlink ref="E119" r:id="rId174" display="http://proceedings.asmedigitalcollection.asme.org/proceeding.aspx?articleid=1615830" xr:uid="{73F4C79A-194F-4CB7-AE24-D55383E12AFC}"/>
    <hyperlink ref="E223" r:id="rId175" display="http://www.sciencedirect.com/science/article/pii/S2212017314001984" xr:uid="{FA137BB5-AC87-481D-A169-F5FB083F9F20}"/>
    <hyperlink ref="E104" r:id="rId176" xr:uid="{2CF2C3B1-FA8D-4759-8FD2-7EF9F28438FA}"/>
    <hyperlink ref="E113" r:id="rId177" xr:uid="{0566E3D7-1198-4E6C-ADA9-02EB1F98B9C5}"/>
    <hyperlink ref="E212" r:id="rId178" xr:uid="{246D0DE8-A8B2-4981-9B39-1DA99059A269}"/>
    <hyperlink ref="E9" r:id="rId179" xr:uid="{D298597A-EA1D-464B-BA0A-5782B5AB3A33}"/>
    <hyperlink ref="E83" r:id="rId180" xr:uid="{B16B7C43-9B44-4DAB-95FF-39151B915EBA}"/>
    <hyperlink ref="E7" r:id="rId181" xr:uid="{1B8E210A-007E-40BC-831F-286D995BC08D}"/>
    <hyperlink ref="E94" r:id="rId182" xr:uid="{40AF18FA-F707-4F40-A6C7-CB7265957451}"/>
    <hyperlink ref="E121" r:id="rId183" xr:uid="{0C459ECA-6E68-42E0-8C0A-63E2BAFF50B2}"/>
    <hyperlink ref="E63" r:id="rId184" xr:uid="{DD126CD2-B19C-44E7-80B4-5BC919CABBA3}"/>
    <hyperlink ref="E120" r:id="rId185" xr:uid="{62825F9B-1D9C-4A96-965B-A0AB0DD424D0}"/>
    <hyperlink ref="E58" r:id="rId186" xr:uid="{13F0319A-D2C0-4F46-A4ED-A0A0B710E882}"/>
    <hyperlink ref="E24" r:id="rId187" xr:uid="{0D381551-B7BE-4305-BD45-15070EF8D06B}"/>
    <hyperlink ref="E74" r:id="rId188" xr:uid="{A4D3997E-7C02-448C-B22E-06AC351C3B11}"/>
    <hyperlink ref="E178" r:id="rId189" xr:uid="{E78C4618-E23A-46A5-BEBE-7DB5DA2D1350}"/>
    <hyperlink ref="E167" r:id="rId190" xr:uid="{EE87082B-822B-463D-8957-2500A8873C15}"/>
    <hyperlink ref="E188" r:id="rId191" xr:uid="{CA81C110-A0F3-4F40-BC94-24A1240E6EB4}"/>
    <hyperlink ref="E202" r:id="rId192" xr:uid="{D415AD45-C88E-496C-98B0-6F0CA4854482}"/>
    <hyperlink ref="E205" r:id="rId193" xr:uid="{68D43A34-7852-49E2-B8D2-4C1F1B065E90}"/>
    <hyperlink ref="E220" r:id="rId194" xr:uid="{E503C4D2-5FA0-4AA9-89C8-5802F02499A4}"/>
    <hyperlink ref="E206" r:id="rId195" xr:uid="{82A16266-877C-4E1E-BFDA-A1FAEE44B6FD}"/>
    <hyperlink ref="E153" r:id="rId196" xr:uid="{A42B0F83-6862-42CB-9729-E3C47BEEFC4B}"/>
    <hyperlink ref="E197" display="http://s3.amazonaws.com/academia.edu.documents/38805335/saci2004.pdf?AWSAccessKeyId=AKIAIWOWYYGZ2Y53UL3A&amp;Expires=1491473980&amp;Signature=GhL2GI1Zs3PboSopIeqMDpEk0zI%3D&amp;response-content-disposition=inline%3B%20filename%3DSMARTFACTORY-_an_Implementation_of_the" xr:uid="{850BA132-6617-4322-97B1-50AE5C5A8012}"/>
    <hyperlink ref="E215" r:id="rId197" xr:uid="{DBE5F687-96B3-4183-9D16-906B885165EC}"/>
    <hyperlink ref="E221" r:id="rId198" xr:uid="{557627FF-3610-412E-9E39-D962B77A6C65}"/>
    <hyperlink ref="E8" r:id="rId199" xr:uid="{BB40604F-7DD2-4323-89F4-4DA3377C4AAE}"/>
    <hyperlink ref="E25" r:id="rId200" xr:uid="{C54889D3-C1EF-4C68-A26D-4A73E8B5A229}"/>
    <hyperlink ref="E33" r:id="rId201" xr:uid="{8E45BB5F-75FD-4BC7-805A-C43FEF9CFC18}"/>
    <hyperlink ref="E38" r:id="rId202" xr:uid="{71734E82-31C2-4C87-BADE-A791BE11D297}"/>
    <hyperlink ref="E55" r:id="rId203" xr:uid="{4B933659-507D-4C50-B4BC-BD5664677BFC}"/>
    <hyperlink ref="E56" r:id="rId204" xr:uid="{F5D280C8-6A43-4452-AC63-D7F210DCA0ED}"/>
    <hyperlink ref="E64" r:id="rId205" xr:uid="{BBA21520-578C-48AE-938B-A95537408614}"/>
    <hyperlink ref="E68" r:id="rId206" xr:uid="{BE00942B-F3DF-4804-8746-AE54447B568C}"/>
    <hyperlink ref="E76" r:id="rId207" xr:uid="{9C493A10-8F93-40AE-BF0C-13AFFE061053}"/>
    <hyperlink ref="E89" r:id="rId208" xr:uid="{C5088F86-08D6-427E-B276-F5EF0636E816}"/>
    <hyperlink ref="E101" r:id="rId209" xr:uid="{58C2BA02-AA8B-4021-8B30-72D8F4BE1B2C}"/>
    <hyperlink ref="E111" r:id="rId210" xr:uid="{78E46C00-06B2-4C0B-B6E0-BF7A32AECA87}"/>
    <hyperlink ref="E112" r:id="rId211" xr:uid="{41FF698C-3A9C-4D99-A646-05B1CC1F9FAF}"/>
    <hyperlink ref="E117" r:id="rId212" xr:uid="{C482C4AD-46A1-467B-AA9B-281F568692C4}"/>
    <hyperlink ref="E130" r:id="rId213" xr:uid="{58D87DFC-E779-4CD4-BDDA-38EB22C1196A}"/>
    <hyperlink ref="E138" r:id="rId214" xr:uid="{C5612503-4A8B-4E6C-828B-B95F1F2A152A}"/>
    <hyperlink ref="E154" r:id="rId215" xr:uid="{F0B2187D-2123-4312-8DBB-1D908A06E70A}"/>
    <hyperlink ref="E160" r:id="rId216" xr:uid="{88BA4E97-EF02-42AE-B877-191B2CFE97B5}"/>
    <hyperlink ref="E161" r:id="rId217" xr:uid="{1B9A313F-ECB7-4A5E-9FF9-1DCC95F5AD5F}"/>
    <hyperlink ref="E175" r:id="rId218" xr:uid="{2F1F09BA-1B39-4F4C-B7F9-A6238557B456}"/>
    <hyperlink ref="E179" r:id="rId219" xr:uid="{CC9934F7-E350-4DE8-ADBB-269CC7ADCCB3}"/>
    <hyperlink ref="E187" r:id="rId220" xr:uid="{203A0BA9-FA15-449E-BFE8-410A275ADCDC}"/>
    <hyperlink ref="E208" r:id="rId221" xr:uid="{E1DCEBE2-EC2E-44F8-95C3-B9179D9C801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Microsoft Office User</cp:lastModifiedBy>
  <dcterms:created xsi:type="dcterms:W3CDTF">2019-03-27T12:52:29Z</dcterms:created>
  <dcterms:modified xsi:type="dcterms:W3CDTF">2019-03-28T12:26:35Z</dcterms:modified>
</cp:coreProperties>
</file>